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INFORMES\Emision de ONs\"/>
    </mc:Choice>
  </mc:AlternateContent>
  <workbookProtection workbookAlgorithmName="SHA-512" workbookHashValue="qVjl9N4k7ReEHFMsX/+Xf2odtmK6vyc+JB9s3NFpBmJHT+NcuplseZaaQFhPYpJ81Xt5Ro9vmkiwdzli1hk4Pg==" workbookSaltValue="XVC20wfo86OTdK/uSXF88g==" workbookSpinCount="100000" lockStructure="1"/>
  <bookViews>
    <workbookView xWindow="-120" yWindow="-120" windowWidth="20640" windowHeight="11160"/>
  </bookViews>
  <sheets>
    <sheet name="Portafolio" sheetId="3" r:id="rId1"/>
    <sheet name="Calculos" sheetId="1" state="hidden" r:id="rId2"/>
    <sheet name="Flujo Fondos" sheetId="4" r:id="rId3"/>
    <sheet name="Gráfico1" sheetId="6" state="hidden" r:id="rId4"/>
    <sheet name="Grafico" sheetId="5" state="hidden" r:id="rId5"/>
  </sheets>
  <definedNames>
    <definedName name="_xlnm.Print_Area" localSheetId="0">Portafolio!$A$1:$K$43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R26" i="1" l="1"/>
  <c r="CU33" i="1"/>
  <c r="CV33" i="1" s="1"/>
  <c r="CU31" i="1"/>
  <c r="CV31" i="1" s="1"/>
  <c r="CU29" i="1"/>
  <c r="CV29" i="1" s="1"/>
  <c r="CU27" i="1"/>
  <c r="CV27" i="1" s="1"/>
  <c r="CU25" i="1"/>
  <c r="CT25" i="1" s="1"/>
  <c r="CU23" i="1"/>
  <c r="CV23" i="1" s="1"/>
  <c r="CU21" i="1"/>
  <c r="CV21" i="1" s="1"/>
  <c r="CU19" i="1"/>
  <c r="CV19" i="1" s="1"/>
  <c r="CU17" i="1"/>
  <c r="CV17" i="1" s="1"/>
  <c r="CU15" i="1"/>
  <c r="CV15" i="1" s="1"/>
  <c r="CU13" i="1"/>
  <c r="CT13" i="1" s="1"/>
  <c r="CU11" i="1"/>
  <c r="CV11" i="1" s="1"/>
  <c r="CU9" i="1"/>
  <c r="CV9" i="1" s="1"/>
  <c r="CW6" i="1"/>
  <c r="CU7" i="1"/>
  <c r="CT7" i="1" s="1"/>
  <c r="D43" i="3"/>
  <c r="FG7" i="1"/>
  <c r="FH7" i="1" s="1"/>
  <c r="EQ7" i="1"/>
  <c r="ER7" i="1" s="1"/>
  <c r="EI7" i="1"/>
  <c r="EJ7" i="1" s="1"/>
  <c r="EA7" i="1"/>
  <c r="EB7" i="1" s="1"/>
  <c r="DC7" i="1"/>
  <c r="DD7" i="1" s="1"/>
  <c r="AY7" i="1"/>
  <c r="AZ7" i="1" s="1"/>
  <c r="AQ7" i="1"/>
  <c r="AR7" i="1" s="1"/>
  <c r="AA7" i="1"/>
  <c r="Z7" i="1" s="1"/>
  <c r="S7" i="1"/>
  <c r="T7" i="1" s="1"/>
  <c r="K7" i="1"/>
  <c r="L7" i="1" s="1"/>
  <c r="B34" i="1"/>
  <c r="D7" i="1"/>
  <c r="E7" i="1" s="1"/>
  <c r="B7" i="1"/>
  <c r="CT23" i="1" l="1"/>
  <c r="CT11" i="1"/>
  <c r="CX11" i="1" s="1"/>
  <c r="CV25" i="1"/>
  <c r="CX25" i="1" s="1"/>
  <c r="CT27" i="1"/>
  <c r="CX27" i="1"/>
  <c r="CV13" i="1"/>
  <c r="CX13" i="1" s="1"/>
  <c r="CT15" i="1"/>
  <c r="CX15" i="1"/>
  <c r="CX23" i="1"/>
  <c r="CT9" i="1"/>
  <c r="CX9" i="1" s="1"/>
  <c r="CT21" i="1"/>
  <c r="CX21" i="1" s="1"/>
  <c r="CT33" i="1"/>
  <c r="CX33" i="1" s="1"/>
  <c r="CT19" i="1"/>
  <c r="CX19" i="1" s="1"/>
  <c r="CT31" i="1"/>
  <c r="CX31" i="1" s="1"/>
  <c r="CT17" i="1"/>
  <c r="CX17" i="1" s="1"/>
  <c r="CT29" i="1"/>
  <c r="CX29" i="1" s="1"/>
  <c r="CW7" i="1"/>
  <c r="CV7" i="1"/>
  <c r="FF7" i="1"/>
  <c r="EP7" i="1"/>
  <c r="EH7" i="1"/>
  <c r="DZ7" i="1"/>
  <c r="DB7" i="1"/>
  <c r="AX7" i="1"/>
  <c r="AP7" i="1"/>
  <c r="AB7" i="1"/>
  <c r="R7" i="1"/>
  <c r="J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33" i="4"/>
  <c r="I33" i="4"/>
  <c r="I34" i="4"/>
  <c r="I35" i="4"/>
  <c r="I36" i="4"/>
  <c r="I37" i="4"/>
  <c r="I38" i="4"/>
  <c r="E33" i="4"/>
  <c r="E34" i="4"/>
  <c r="E35" i="4"/>
  <c r="C33" i="4"/>
  <c r="G33" i="4" s="1"/>
  <c r="C34" i="4"/>
  <c r="DB31" i="1"/>
  <c r="DB30" i="1"/>
  <c r="BN30" i="1"/>
  <c r="FF29" i="1"/>
  <c r="FD29" i="1"/>
  <c r="FD30" i="1" s="1"/>
  <c r="DB29" i="1"/>
  <c r="BN29" i="1"/>
  <c r="BL29" i="1"/>
  <c r="BL30" i="1" s="1"/>
  <c r="BL31" i="1" s="1"/>
  <c r="FF28" i="1"/>
  <c r="FD28" i="1"/>
  <c r="DB28" i="1"/>
  <c r="BN28" i="1"/>
  <c r="FF27" i="1"/>
  <c r="DB27" i="1"/>
  <c r="BN27" i="1"/>
  <c r="FF26" i="1"/>
  <c r="DB26" i="1"/>
  <c r="BN26" i="1"/>
  <c r="FF25" i="1"/>
  <c r="DB25" i="1"/>
  <c r="BN25" i="1"/>
  <c r="BL25" i="1"/>
  <c r="BL26" i="1" s="1"/>
  <c r="BL27" i="1" s="1"/>
  <c r="FF24" i="1"/>
  <c r="FD24" i="1"/>
  <c r="FD25" i="1" s="1"/>
  <c r="FD26" i="1" s="1"/>
  <c r="DB24" i="1"/>
  <c r="BN24" i="1"/>
  <c r="FF23" i="1"/>
  <c r="DB23" i="1"/>
  <c r="BN23" i="1"/>
  <c r="FF22" i="1"/>
  <c r="DB22" i="1"/>
  <c r="BN22" i="1"/>
  <c r="FF21" i="1"/>
  <c r="DB21" i="1"/>
  <c r="BN21" i="1"/>
  <c r="BL21" i="1"/>
  <c r="BL22" i="1" s="1"/>
  <c r="BL23" i="1" s="1"/>
  <c r="FF20" i="1"/>
  <c r="FD20" i="1"/>
  <c r="FD21" i="1" s="1"/>
  <c r="FD22" i="1" s="1"/>
  <c r="DB20" i="1"/>
  <c r="BN20" i="1"/>
  <c r="FF19" i="1"/>
  <c r="DB19" i="1"/>
  <c r="BN19" i="1"/>
  <c r="FF18" i="1"/>
  <c r="DB18" i="1"/>
  <c r="BN18" i="1"/>
  <c r="FF17" i="1"/>
  <c r="DB17" i="1"/>
  <c r="BN17" i="1"/>
  <c r="BL17" i="1"/>
  <c r="BL18" i="1" s="1"/>
  <c r="BL19" i="1" s="1"/>
  <c r="FF16" i="1"/>
  <c r="FD16" i="1"/>
  <c r="FD17" i="1" s="1"/>
  <c r="FD18" i="1" s="1"/>
  <c r="DB16" i="1"/>
  <c r="BN16" i="1"/>
  <c r="FF15" i="1"/>
  <c r="DB15" i="1"/>
  <c r="BN15" i="1"/>
  <c r="FF14" i="1"/>
  <c r="DB14" i="1"/>
  <c r="BN14" i="1"/>
  <c r="FF13" i="1"/>
  <c r="DB13" i="1"/>
  <c r="BN13" i="1"/>
  <c r="BL13" i="1"/>
  <c r="BL14" i="1" s="1"/>
  <c r="BL15" i="1" s="1"/>
  <c r="FF12" i="1"/>
  <c r="FD12" i="1"/>
  <c r="FD13" i="1" s="1"/>
  <c r="FD14" i="1" s="1"/>
  <c r="DB12" i="1"/>
  <c r="BN12" i="1"/>
  <c r="FF11" i="1"/>
  <c r="DB11" i="1"/>
  <c r="BN11" i="1"/>
  <c r="FF10" i="1"/>
  <c r="DB10" i="1"/>
  <c r="BN10" i="1"/>
  <c r="FF9" i="1"/>
  <c r="DB9" i="1"/>
  <c r="BN9" i="1"/>
  <c r="BL9" i="1"/>
  <c r="BL10" i="1" s="1"/>
  <c r="BL11" i="1" s="1"/>
  <c r="FF8" i="1"/>
  <c r="FD8" i="1"/>
  <c r="FD9" i="1" s="1"/>
  <c r="FD10" i="1" s="1"/>
  <c r="DB8" i="1"/>
  <c r="BN8" i="1"/>
  <c r="CU8" i="1" l="1"/>
  <c r="CX7" i="1"/>
  <c r="FM25" i="1"/>
  <c r="FM23" i="1"/>
  <c r="FM29" i="1"/>
  <c r="FM27" i="1"/>
  <c r="AK6" i="1"/>
  <c r="AI7" i="1" s="1"/>
  <c r="CV8" i="1" l="1"/>
  <c r="CT8" i="1"/>
  <c r="AJ7" i="1"/>
  <c r="AH7" i="1"/>
  <c r="AK7" i="1" s="1"/>
  <c r="DE6" i="1"/>
  <c r="DE7" i="1" s="1"/>
  <c r="A7" i="1"/>
  <c r="C7" i="1" s="1"/>
  <c r="CX8" i="1" l="1"/>
  <c r="CW8" i="1"/>
  <c r="AK8" i="1"/>
  <c r="D8" i="1"/>
  <c r="D9" i="1" s="1"/>
  <c r="D10" i="1" s="1"/>
  <c r="FI6" i="1"/>
  <c r="FI7" i="1" s="1"/>
  <c r="CW9" i="1" l="1"/>
  <c r="CU10" i="1"/>
  <c r="DE8" i="1"/>
  <c r="DE9" i="1" s="1"/>
  <c r="AK9" i="1"/>
  <c r="AK10" i="1" s="1"/>
  <c r="E8" i="1"/>
  <c r="A8" i="1" s="1"/>
  <c r="C8" i="1" s="1"/>
  <c r="D11" i="1"/>
  <c r="E9" i="1"/>
  <c r="A9" i="1" s="1"/>
  <c r="C9" i="1" s="1"/>
  <c r="FK6" i="1"/>
  <c r="CT10" i="1" l="1"/>
  <c r="CV10" i="1"/>
  <c r="DE10" i="1"/>
  <c r="DE11" i="1" s="1"/>
  <c r="AK11" i="1"/>
  <c r="AK12" i="1" s="1"/>
  <c r="AK13" i="1" s="1"/>
  <c r="D12" i="1"/>
  <c r="E10" i="1"/>
  <c r="A10" i="1" s="1"/>
  <c r="C10" i="1" s="1"/>
  <c r="F7" i="1"/>
  <c r="CX10" i="1" l="1"/>
  <c r="CW10" i="1"/>
  <c r="CW11" i="1" s="1"/>
  <c r="DF7" i="1"/>
  <c r="DE12" i="1"/>
  <c r="DE13" i="1" s="1"/>
  <c r="FI8" i="1"/>
  <c r="FI9" i="1" s="1"/>
  <c r="AK14" i="1"/>
  <c r="E11" i="1"/>
  <c r="A11" i="1" s="1"/>
  <c r="C11" i="1" s="1"/>
  <c r="D13" i="1"/>
  <c r="F8" i="1"/>
  <c r="CU12" i="1" l="1"/>
  <c r="FJ7" i="1"/>
  <c r="E12" i="1"/>
  <c r="A12" i="1" s="1"/>
  <c r="C12" i="1" s="1"/>
  <c r="AI8" i="1"/>
  <c r="AJ8" i="1" s="1"/>
  <c r="AL8" i="1" s="1"/>
  <c r="DE14" i="1"/>
  <c r="DE15" i="1" s="1"/>
  <c r="FI10" i="1"/>
  <c r="FI11" i="1" s="1"/>
  <c r="AK15" i="1"/>
  <c r="AD7" i="1"/>
  <c r="BB7" i="1"/>
  <c r="G8" i="1"/>
  <c r="BO8" i="1" s="1"/>
  <c r="D14" i="1"/>
  <c r="F9" i="1"/>
  <c r="CV12" i="1" l="1"/>
  <c r="CT12" i="1"/>
  <c r="FK7" i="1"/>
  <c r="EL7" i="1"/>
  <c r="E13" i="1"/>
  <c r="A13" i="1" s="1"/>
  <c r="C13" i="1" s="1"/>
  <c r="V7" i="1"/>
  <c r="AT7" i="1"/>
  <c r="BS8" i="1"/>
  <c r="BP8" i="1"/>
  <c r="BR8" i="1" s="1"/>
  <c r="FG9" i="1"/>
  <c r="DC9" i="1"/>
  <c r="DD9" i="1" s="1"/>
  <c r="DF9" i="1" s="1"/>
  <c r="AI9" i="1"/>
  <c r="AJ9" i="1" s="1"/>
  <c r="AL9" i="1" s="1"/>
  <c r="ET7" i="1"/>
  <c r="ED7" i="1"/>
  <c r="DE16" i="1"/>
  <c r="DE17" i="1" s="1"/>
  <c r="FI12" i="1"/>
  <c r="FI13" i="1" s="1"/>
  <c r="AK16" i="1"/>
  <c r="N7" i="1"/>
  <c r="D15" i="1"/>
  <c r="E14" i="1"/>
  <c r="A14" i="1" s="1"/>
  <c r="C14" i="1" s="1"/>
  <c r="F10" i="1"/>
  <c r="G9" i="1"/>
  <c r="CX12" i="1" l="1"/>
  <c r="CW12" i="1"/>
  <c r="CW13" i="1" s="1"/>
  <c r="BO10" i="1"/>
  <c r="AI10" i="1"/>
  <c r="AJ10" i="1" s="1"/>
  <c r="AL10" i="1" s="1"/>
  <c r="FH9" i="1"/>
  <c r="FJ9" i="1" s="1"/>
  <c r="FK9" i="1"/>
  <c r="DE18" i="1"/>
  <c r="DE19" i="1" s="1"/>
  <c r="FI14" i="1"/>
  <c r="FI15" i="1" s="1"/>
  <c r="AK17" i="1"/>
  <c r="AK18" i="1" s="1"/>
  <c r="G10" i="1"/>
  <c r="DC10" i="1" s="1"/>
  <c r="DD10" i="1" s="1"/>
  <c r="DF10" i="1" s="1"/>
  <c r="D16" i="1"/>
  <c r="E15" i="1"/>
  <c r="A15" i="1" s="1"/>
  <c r="C15" i="1" s="1"/>
  <c r="F11" i="1"/>
  <c r="CU14" i="1" l="1"/>
  <c r="FG10" i="1"/>
  <c r="FK10" i="1" s="1"/>
  <c r="DC11" i="1"/>
  <c r="DD11" i="1" s="1"/>
  <c r="DF11" i="1" s="1"/>
  <c r="BS10" i="1"/>
  <c r="BP10" i="1"/>
  <c r="BR10" i="1" s="1"/>
  <c r="DE20" i="1"/>
  <c r="DE21" i="1" s="1"/>
  <c r="FI16" i="1"/>
  <c r="FI17" i="1" s="1"/>
  <c r="AK19" i="1"/>
  <c r="AK20" i="1" s="1"/>
  <c r="D17" i="1"/>
  <c r="E16" i="1"/>
  <c r="A16" i="1" s="1"/>
  <c r="C16" i="1" s="1"/>
  <c r="F12" i="1"/>
  <c r="G11" i="1"/>
  <c r="FG11" i="1" s="1"/>
  <c r="CV14" i="1" l="1"/>
  <c r="CT14" i="1"/>
  <c r="FH10" i="1"/>
  <c r="FJ10" i="1" s="1"/>
  <c r="AI11" i="1"/>
  <c r="AJ11" i="1" s="1"/>
  <c r="AL11" i="1" s="1"/>
  <c r="DC12" i="1"/>
  <c r="DD12" i="1" s="1"/>
  <c r="DF12" i="1" s="1"/>
  <c r="FG12" i="1"/>
  <c r="FK11" i="1"/>
  <c r="FH11" i="1"/>
  <c r="FJ11" i="1" s="1"/>
  <c r="DE22" i="1"/>
  <c r="DE23" i="1" s="1"/>
  <c r="FI18" i="1"/>
  <c r="FI19" i="1" s="1"/>
  <c r="AK21" i="1"/>
  <c r="AK22" i="1" s="1"/>
  <c r="G12" i="1"/>
  <c r="BO12" i="1" s="1"/>
  <c r="E17" i="1"/>
  <c r="A17" i="1" s="1"/>
  <c r="C17" i="1" s="1"/>
  <c r="D18" i="1"/>
  <c r="F13" i="1"/>
  <c r="CX14" i="1" l="1"/>
  <c r="CW14" i="1"/>
  <c r="CW15" i="1" s="1"/>
  <c r="AI12" i="1"/>
  <c r="AJ12" i="1" s="1"/>
  <c r="AL12" i="1" s="1"/>
  <c r="FH12" i="1"/>
  <c r="FJ12" i="1" s="1"/>
  <c r="FK12" i="1"/>
  <c r="BS12" i="1"/>
  <c r="BP12" i="1"/>
  <c r="BR12" i="1" s="1"/>
  <c r="FG13" i="1"/>
  <c r="AI13" i="1"/>
  <c r="AJ13" i="1" s="1"/>
  <c r="AL13" i="1" s="1"/>
  <c r="DE24" i="1"/>
  <c r="DE25" i="1" s="1"/>
  <c r="FI20" i="1"/>
  <c r="FI21" i="1" s="1"/>
  <c r="AK23" i="1"/>
  <c r="AK24" i="1" s="1"/>
  <c r="G13" i="1"/>
  <c r="DC13" i="1" s="1"/>
  <c r="DD13" i="1" s="1"/>
  <c r="DF13" i="1" s="1"/>
  <c r="E18" i="1"/>
  <c r="A18" i="1" s="1"/>
  <c r="C18" i="1" s="1"/>
  <c r="D19" i="1"/>
  <c r="F14" i="1"/>
  <c r="CU16" i="1" l="1"/>
  <c r="FH13" i="1"/>
  <c r="FJ13" i="1" s="1"/>
  <c r="FK13" i="1"/>
  <c r="BO14" i="1"/>
  <c r="DE26" i="1"/>
  <c r="DE27" i="1" s="1"/>
  <c r="FI22" i="1"/>
  <c r="FI23" i="1" s="1"/>
  <c r="AK25" i="1"/>
  <c r="AK26" i="1" s="1"/>
  <c r="E19" i="1"/>
  <c r="A19" i="1" s="1"/>
  <c r="C19" i="1" s="1"/>
  <c r="D20" i="1"/>
  <c r="F15" i="1"/>
  <c r="G14" i="1"/>
  <c r="AI14" i="1" s="1"/>
  <c r="AJ14" i="1" s="1"/>
  <c r="AL14" i="1" s="1"/>
  <c r="CV16" i="1" l="1"/>
  <c r="CT16" i="1"/>
  <c r="FG14" i="1"/>
  <c r="DC14" i="1"/>
  <c r="DD14" i="1" s="1"/>
  <c r="DF14" i="1" s="1"/>
  <c r="BS14" i="1"/>
  <c r="BP14" i="1"/>
  <c r="BR14" i="1" s="1"/>
  <c r="DC15" i="1"/>
  <c r="DD15" i="1" s="1"/>
  <c r="DF15" i="1" s="1"/>
  <c r="AI15" i="1"/>
  <c r="AJ15" i="1" s="1"/>
  <c r="AL15" i="1" s="1"/>
  <c r="FK14" i="1"/>
  <c r="FH14" i="1"/>
  <c r="FJ14" i="1" s="1"/>
  <c r="DE28" i="1"/>
  <c r="DE29" i="1" s="1"/>
  <c r="FI24" i="1"/>
  <c r="FI25" i="1" s="1"/>
  <c r="AK27" i="1"/>
  <c r="AK28" i="1" s="1"/>
  <c r="D21" i="1"/>
  <c r="E20" i="1"/>
  <c r="A20" i="1" s="1"/>
  <c r="C20" i="1" s="1"/>
  <c r="F16" i="1"/>
  <c r="G15" i="1"/>
  <c r="FG15" i="1" s="1"/>
  <c r="CX16" i="1" l="1"/>
  <c r="CW16" i="1"/>
  <c r="CW17" i="1" s="1"/>
  <c r="FK15" i="1"/>
  <c r="FH15" i="1"/>
  <c r="FJ15" i="1" s="1"/>
  <c r="AI16" i="1"/>
  <c r="AJ16" i="1" s="1"/>
  <c r="AL16" i="1" s="1"/>
  <c r="BO16" i="1"/>
  <c r="DC16" i="1"/>
  <c r="DD16" i="1" s="1"/>
  <c r="DF16" i="1" s="1"/>
  <c r="FG16" i="1"/>
  <c r="DE30" i="1"/>
  <c r="DE31" i="1" s="1"/>
  <c r="FI26" i="1"/>
  <c r="FI27" i="1" s="1"/>
  <c r="AK29" i="1"/>
  <c r="AK30" i="1" s="1"/>
  <c r="G16" i="1"/>
  <c r="D22" i="1"/>
  <c r="E21" i="1"/>
  <c r="A21" i="1" s="1"/>
  <c r="C21" i="1" s="1"/>
  <c r="F17" i="1"/>
  <c r="CU18" i="1" l="1"/>
  <c r="BP16" i="1"/>
  <c r="BR16" i="1" s="1"/>
  <c r="BS16" i="1"/>
  <c r="DC17" i="1"/>
  <c r="DD17" i="1" s="1"/>
  <c r="DF17" i="1" s="1"/>
  <c r="AI17" i="1"/>
  <c r="AJ17" i="1" s="1"/>
  <c r="AL17" i="1" s="1"/>
  <c r="FK16" i="1"/>
  <c r="FH16" i="1"/>
  <c r="FJ16" i="1" s="1"/>
  <c r="DB32" i="1"/>
  <c r="FI28" i="1"/>
  <c r="FI29" i="1" s="1"/>
  <c r="AK31" i="1"/>
  <c r="E22" i="1"/>
  <c r="A22" i="1" s="1"/>
  <c r="C22" i="1" s="1"/>
  <c r="D23" i="1"/>
  <c r="F18" i="1"/>
  <c r="G17" i="1"/>
  <c r="FG17" i="1" s="1"/>
  <c r="CT18" i="1" l="1"/>
  <c r="CV18" i="1"/>
  <c r="FH17" i="1"/>
  <c r="FJ17" i="1" s="1"/>
  <c r="FK17" i="1"/>
  <c r="DE32" i="1"/>
  <c r="DG2" i="1" s="1"/>
  <c r="H37" i="3" s="1"/>
  <c r="J37" i="3" s="1"/>
  <c r="FF30" i="1"/>
  <c r="FI30" i="1" s="1"/>
  <c r="FK2" i="1" s="1"/>
  <c r="AK32" i="1"/>
  <c r="AM2" i="1"/>
  <c r="G18" i="1"/>
  <c r="BO18" i="1" s="1"/>
  <c r="D24" i="1"/>
  <c r="E23" i="1"/>
  <c r="A23" i="1" s="1"/>
  <c r="C23" i="1" s="1"/>
  <c r="F19" i="1"/>
  <c r="CX18" i="1" l="1"/>
  <c r="CW18" i="1"/>
  <c r="CW19" i="1" s="1"/>
  <c r="FG18" i="1"/>
  <c r="DC18" i="1"/>
  <c r="DD18" i="1" s="1"/>
  <c r="DF18" i="1" s="1"/>
  <c r="AI18" i="1"/>
  <c r="AJ18" i="1" s="1"/>
  <c r="AL18" i="1" s="1"/>
  <c r="FK18" i="1"/>
  <c r="FH18" i="1"/>
  <c r="FJ18" i="1" s="1"/>
  <c r="FG19" i="1"/>
  <c r="DC19" i="1"/>
  <c r="DD19" i="1" s="1"/>
  <c r="DF19" i="1" s="1"/>
  <c r="AI19" i="1"/>
  <c r="AJ19" i="1" s="1"/>
  <c r="AL19" i="1" s="1"/>
  <c r="BS18" i="1"/>
  <c r="BP18" i="1"/>
  <c r="BR18" i="1" s="1"/>
  <c r="AH33" i="1"/>
  <c r="FM33" i="1" s="1"/>
  <c r="D25" i="1"/>
  <c r="E24" i="1"/>
  <c r="A24" i="1" s="1"/>
  <c r="C24" i="1" s="1"/>
  <c r="G19" i="1"/>
  <c r="F20" i="1"/>
  <c r="CU20" i="1" l="1"/>
  <c r="FK19" i="1"/>
  <c r="FH19" i="1"/>
  <c r="FJ19" i="1" s="1"/>
  <c r="DC20" i="1"/>
  <c r="DD20" i="1" s="1"/>
  <c r="DF20" i="1" s="1"/>
  <c r="FG20" i="1"/>
  <c r="AK33" i="1"/>
  <c r="G20" i="1"/>
  <c r="BO20" i="1" s="1"/>
  <c r="E25" i="1"/>
  <c r="A25" i="1" s="1"/>
  <c r="C25" i="1" s="1"/>
  <c r="D26" i="1"/>
  <c r="F21" i="1"/>
  <c r="CV20" i="1" l="1"/>
  <c r="CT20" i="1"/>
  <c r="AI20" i="1"/>
  <c r="AJ20" i="1" s="1"/>
  <c r="AL20" i="1" s="1"/>
  <c r="FK20" i="1"/>
  <c r="FH20" i="1"/>
  <c r="FJ20" i="1" s="1"/>
  <c r="FG21" i="1"/>
  <c r="DC21" i="1"/>
  <c r="DD21" i="1" s="1"/>
  <c r="DF21" i="1" s="1"/>
  <c r="BS20" i="1"/>
  <c r="BP20" i="1"/>
  <c r="BR20" i="1" s="1"/>
  <c r="D27" i="1"/>
  <c r="E26" i="1"/>
  <c r="A26" i="1" s="1"/>
  <c r="C26" i="1" s="1"/>
  <c r="F22" i="1"/>
  <c r="G21" i="1"/>
  <c r="AI21" i="1" s="1"/>
  <c r="AJ21" i="1" s="1"/>
  <c r="AL21" i="1" s="1"/>
  <c r="CX20" i="1" l="1"/>
  <c r="CW20" i="1"/>
  <c r="CW21" i="1" s="1"/>
  <c r="FK21" i="1"/>
  <c r="FH21" i="1"/>
  <c r="FJ21" i="1" s="1"/>
  <c r="G22" i="1"/>
  <c r="AI22" i="1" s="1"/>
  <c r="AJ22" i="1" s="1"/>
  <c r="D28" i="1"/>
  <c r="E27" i="1"/>
  <c r="A27" i="1" s="1"/>
  <c r="C27" i="1" s="1"/>
  <c r="F23" i="1"/>
  <c r="CU22" i="1" l="1"/>
  <c r="FG22" i="1"/>
  <c r="DC22" i="1"/>
  <c r="DD22" i="1" s="1"/>
  <c r="DF22" i="1" s="1"/>
  <c r="BO22" i="1"/>
  <c r="BS22" i="1" s="1"/>
  <c r="AI23" i="1"/>
  <c r="AJ23" i="1" s="1"/>
  <c r="AL23" i="1" s="1"/>
  <c r="FK22" i="1"/>
  <c r="FH22" i="1"/>
  <c r="FJ22" i="1" s="1"/>
  <c r="AL22" i="1"/>
  <c r="G23" i="1"/>
  <c r="FG23" i="1" s="1"/>
  <c r="D29" i="1"/>
  <c r="E28" i="1"/>
  <c r="A28" i="1" s="1"/>
  <c r="C28" i="1" s="1"/>
  <c r="F24" i="1"/>
  <c r="CT22" i="1" l="1"/>
  <c r="CV22" i="1"/>
  <c r="BP22" i="1"/>
  <c r="DC23" i="1"/>
  <c r="DD23" i="1" s="1"/>
  <c r="DF23" i="1" s="1"/>
  <c r="FH23" i="1"/>
  <c r="FJ23" i="1" s="1"/>
  <c r="FK23" i="1"/>
  <c r="G24" i="1"/>
  <c r="BO24" i="1" s="1"/>
  <c r="E29" i="1"/>
  <c r="A29" i="1" s="1"/>
  <c r="C29" i="1" s="1"/>
  <c r="D30" i="1"/>
  <c r="F25" i="1"/>
  <c r="CX22" i="1" l="1"/>
  <c r="FM22" i="1"/>
  <c r="CW22" i="1"/>
  <c r="CW23" i="1" s="1"/>
  <c r="BR22" i="1"/>
  <c r="FN22" i="1"/>
  <c r="FG24" i="1"/>
  <c r="FK24" i="1" s="1"/>
  <c r="DC24" i="1"/>
  <c r="DD24" i="1" s="1"/>
  <c r="DF24" i="1" s="1"/>
  <c r="AI24" i="1"/>
  <c r="AJ24" i="1" s="1"/>
  <c r="AL24" i="1" s="1"/>
  <c r="BS24" i="1"/>
  <c r="BP24" i="1"/>
  <c r="BR24" i="1" s="1"/>
  <c r="G25" i="1"/>
  <c r="FG25" i="1" s="1"/>
  <c r="D31" i="1"/>
  <c r="E30" i="1"/>
  <c r="A30" i="1" s="1"/>
  <c r="C30" i="1" s="1"/>
  <c r="F26" i="1"/>
  <c r="CU24" i="1" l="1"/>
  <c r="FH24" i="1"/>
  <c r="FJ24" i="1" s="1"/>
  <c r="AI25" i="1"/>
  <c r="AJ25" i="1" s="1"/>
  <c r="AL25" i="1" s="1"/>
  <c r="DC25" i="1"/>
  <c r="DD25" i="1" s="1"/>
  <c r="DF25" i="1" s="1"/>
  <c r="FG26" i="1"/>
  <c r="FH25" i="1"/>
  <c r="FJ25" i="1" s="1"/>
  <c r="FK25" i="1"/>
  <c r="G26" i="1"/>
  <c r="AI26" i="1" s="1"/>
  <c r="AJ26" i="1" s="1"/>
  <c r="E31" i="1"/>
  <c r="A31" i="1" s="1"/>
  <c r="C31" i="1" s="1"/>
  <c r="D32" i="1"/>
  <c r="F27" i="1"/>
  <c r="CV24" i="1" l="1"/>
  <c r="FN24" i="1" s="1"/>
  <c r="CT24" i="1"/>
  <c r="DC26" i="1"/>
  <c r="DD26" i="1" s="1"/>
  <c r="DF26" i="1" s="1"/>
  <c r="BO26" i="1"/>
  <c r="BS26" i="1" s="1"/>
  <c r="AL26" i="1"/>
  <c r="FH26" i="1"/>
  <c r="FJ26" i="1" s="1"/>
  <c r="FK26" i="1"/>
  <c r="D33" i="1"/>
  <c r="D34" i="1" s="1"/>
  <c r="E32" i="1"/>
  <c r="A32" i="1" s="1"/>
  <c r="C32" i="1" s="1"/>
  <c r="G27" i="1"/>
  <c r="DC27" i="1" s="1"/>
  <c r="DD27" i="1" s="1"/>
  <c r="DF27" i="1" s="1"/>
  <c r="F28" i="1"/>
  <c r="CX24" i="1" l="1"/>
  <c r="FM24" i="1"/>
  <c r="CW24" i="1"/>
  <c r="CW25" i="1" s="1"/>
  <c r="BP26" i="1"/>
  <c r="BR26" i="1" s="1"/>
  <c r="AI27" i="1"/>
  <c r="AJ27" i="1" s="1"/>
  <c r="AL27" i="1" s="1"/>
  <c r="FG27" i="1"/>
  <c r="FK27" i="1"/>
  <c r="FH27" i="1"/>
  <c r="FJ27" i="1" s="1"/>
  <c r="DC28" i="1"/>
  <c r="DD28" i="1" s="1"/>
  <c r="DF28" i="1" s="1"/>
  <c r="FG28" i="1"/>
  <c r="G28" i="1"/>
  <c r="BO28" i="1" s="1"/>
  <c r="E33" i="1"/>
  <c r="A33" i="1" s="1"/>
  <c r="C33" i="1" s="1"/>
  <c r="F29" i="1"/>
  <c r="CU26" i="1" l="1"/>
  <c r="E34" i="1"/>
  <c r="A34" i="1" s="1"/>
  <c r="C34" i="1" s="1"/>
  <c r="F34" i="1" s="1"/>
  <c r="AI28" i="1"/>
  <c r="AJ28" i="1" s="1"/>
  <c r="AL28" i="1" s="1"/>
  <c r="FH28" i="1"/>
  <c r="FJ28" i="1" s="1"/>
  <c r="FK28" i="1"/>
  <c r="BP28" i="1"/>
  <c r="BR28" i="1" s="1"/>
  <c r="BS28" i="1"/>
  <c r="G29" i="1"/>
  <c r="FG29" i="1" s="1"/>
  <c r="F30" i="1"/>
  <c r="CV26" i="1" l="1"/>
  <c r="FN26" i="1" s="1"/>
  <c r="CT26" i="1"/>
  <c r="AI29" i="1"/>
  <c r="AJ29" i="1" s="1"/>
  <c r="AL29" i="1" s="1"/>
  <c r="DC29" i="1"/>
  <c r="DD29" i="1" s="1"/>
  <c r="DF29" i="1" s="1"/>
  <c r="FK29" i="1"/>
  <c r="FH29" i="1"/>
  <c r="FJ29" i="1" s="1"/>
  <c r="G30" i="1"/>
  <c r="AI30" i="1" s="1"/>
  <c r="AJ30" i="1" s="1"/>
  <c r="AL30" i="1" s="1"/>
  <c r="F31" i="1"/>
  <c r="F33" i="1"/>
  <c r="F32" i="1"/>
  <c r="CX26" i="1" l="1"/>
  <c r="FM26" i="1"/>
  <c r="CW26" i="1"/>
  <c r="CW27" i="1" s="1"/>
  <c r="DC30" i="1"/>
  <c r="DD30" i="1" s="1"/>
  <c r="DF30" i="1" s="1"/>
  <c r="G34" i="1"/>
  <c r="FG30" i="1"/>
  <c r="FK30" i="1" s="1"/>
  <c r="BO30" i="1"/>
  <c r="BP30" i="1" s="1"/>
  <c r="BR30" i="1" s="1"/>
  <c r="DC32" i="1"/>
  <c r="DD32" i="1" s="1"/>
  <c r="AI31" i="1"/>
  <c r="AJ31" i="1" s="1"/>
  <c r="AL31" i="1" s="1"/>
  <c r="G31" i="1"/>
  <c r="AI32" i="1" s="1"/>
  <c r="AJ32" i="1" s="1"/>
  <c r="AL32" i="1" s="1"/>
  <c r="G32" i="1"/>
  <c r="AI33" i="1" s="1"/>
  <c r="AJ33" i="1" s="1"/>
  <c r="G33" i="1"/>
  <c r="CU28" i="1" l="1"/>
  <c r="FH30" i="1"/>
  <c r="AL33" i="1"/>
  <c r="FN33" i="1"/>
  <c r="BS30" i="1"/>
  <c r="DC31" i="1"/>
  <c r="DD31" i="1" s="1"/>
  <c r="DF31" i="1" s="1"/>
  <c r="FJ30" i="1"/>
  <c r="DF32" i="1"/>
  <c r="F5" i="1"/>
  <c r="A5" i="1"/>
  <c r="H33" i="4"/>
  <c r="A34" i="4"/>
  <c r="A35" i="4"/>
  <c r="C35" i="4"/>
  <c r="A36" i="4"/>
  <c r="C36" i="4"/>
  <c r="E36" i="4"/>
  <c r="A37" i="4"/>
  <c r="C37" i="4"/>
  <c r="E37" i="4"/>
  <c r="A38" i="4"/>
  <c r="C38" i="4"/>
  <c r="E38" i="4"/>
  <c r="CV28" i="1" l="1"/>
  <c r="FN28" i="1" s="1"/>
  <c r="CT28" i="1"/>
  <c r="G35" i="4"/>
  <c r="G36" i="4"/>
  <c r="G34" i="4"/>
  <c r="G38" i="4"/>
  <c r="G37" i="4"/>
  <c r="CX28" i="1" l="1"/>
  <c r="FM28" i="1"/>
  <c r="CW28" i="1"/>
  <c r="CW29" i="1" s="1"/>
  <c r="BQ6" i="1"/>
  <c r="BO7" i="1" s="1"/>
  <c r="CU30" i="1" l="1"/>
  <c r="BP7" i="1"/>
  <c r="BN7" i="1"/>
  <c r="BQ7" i="1" s="1"/>
  <c r="BQ8" i="1" s="1"/>
  <c r="BS6" i="1"/>
  <c r="F6" i="1"/>
  <c r="G7" i="1" s="1"/>
  <c r="B6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6" i="1"/>
  <c r="CT30" i="1" l="1"/>
  <c r="CV30" i="1"/>
  <c r="FN30" i="1" s="1"/>
  <c r="AL7" i="1"/>
  <c r="FG8" i="1"/>
  <c r="DC8" i="1"/>
  <c r="DD8" i="1" s="1"/>
  <c r="DF8" i="1" s="1"/>
  <c r="BS7" i="1"/>
  <c r="BO9" i="1"/>
  <c r="BQ9" i="1"/>
  <c r="BQ10" i="1" s="1"/>
  <c r="G6" i="1"/>
  <c r="C22" i="4"/>
  <c r="EK6" i="1"/>
  <c r="EK7" i="1" s="1"/>
  <c r="CX30" i="1" l="1"/>
  <c r="FM30" i="1"/>
  <c r="CW30" i="1"/>
  <c r="CW31" i="1" s="1"/>
  <c r="FH8" i="1"/>
  <c r="FJ8" i="1" s="1"/>
  <c r="FK8" i="1"/>
  <c r="BQ11" i="1"/>
  <c r="BO11" i="1"/>
  <c r="BS9" i="1"/>
  <c r="BP9" i="1"/>
  <c r="BR7" i="1"/>
  <c r="E2" i="5"/>
  <c r="D2" i="5"/>
  <c r="C2" i="5"/>
  <c r="CU32" i="1" l="1"/>
  <c r="BQ12" i="1"/>
  <c r="BS11" i="1"/>
  <c r="BP11" i="1"/>
  <c r="BR9" i="1"/>
  <c r="F37" i="3"/>
  <c r="F33" i="3"/>
  <c r="FA6" i="1"/>
  <c r="EY7" i="1" s="1"/>
  <c r="CV32" i="1" l="1"/>
  <c r="CT32" i="1"/>
  <c r="EZ7" i="1"/>
  <c r="EX7" i="1"/>
  <c r="FA7" i="1" s="1"/>
  <c r="BR11" i="1"/>
  <c r="BQ13" i="1"/>
  <c r="BO13" i="1"/>
  <c r="ES6" i="1"/>
  <c r="ES7" i="1" s="1"/>
  <c r="A21" i="3"/>
  <c r="A23" i="3" s="1"/>
  <c r="CX32" i="1" l="1"/>
  <c r="FM32" i="1"/>
  <c r="CW32" i="1"/>
  <c r="FN32" i="1"/>
  <c r="BP13" i="1"/>
  <c r="BS13" i="1"/>
  <c r="BQ14" i="1"/>
  <c r="EI8" i="1"/>
  <c r="EC6" i="1"/>
  <c r="EC7" i="1" s="1"/>
  <c r="DZ2" i="1"/>
  <c r="CW33" i="1" l="1"/>
  <c r="CY2" i="1" s="1"/>
  <c r="FP33" i="1"/>
  <c r="FB7" i="1"/>
  <c r="EH8" i="1"/>
  <c r="EJ8" i="1"/>
  <c r="BO15" i="1"/>
  <c r="BQ15" i="1"/>
  <c r="BR13" i="1"/>
  <c r="DU6" i="1"/>
  <c r="DS7" i="1" s="1"/>
  <c r="CU34" i="1" l="1"/>
  <c r="FP34" i="1"/>
  <c r="I32" i="4" s="1"/>
  <c r="DT7" i="1"/>
  <c r="DR7" i="1"/>
  <c r="DU7" i="1" s="1"/>
  <c r="EY8" i="1"/>
  <c r="BP15" i="1"/>
  <c r="BS15" i="1"/>
  <c r="EQ8" i="1"/>
  <c r="BQ16" i="1"/>
  <c r="EL8" i="1"/>
  <c r="EK8" i="1"/>
  <c r="BA6" i="1"/>
  <c r="BA7" i="1" s="1"/>
  <c r="CV34" i="1" l="1"/>
  <c r="CT34" i="1"/>
  <c r="EI9" i="1"/>
  <c r="EZ8" i="1"/>
  <c r="EX8" i="1"/>
  <c r="BQ17" i="1"/>
  <c r="BO17" i="1"/>
  <c r="EP8" i="1"/>
  <c r="ER8" i="1"/>
  <c r="BR15" i="1"/>
  <c r="FN34" i="1" l="1"/>
  <c r="E32" i="4" s="1"/>
  <c r="F41" i="3"/>
  <c r="CX34" i="1"/>
  <c r="FM34" i="1"/>
  <c r="CW34" i="1"/>
  <c r="EJ9" i="1"/>
  <c r="EH9" i="1"/>
  <c r="FB8" i="1"/>
  <c r="FA8" i="1"/>
  <c r="EY9" i="1" s="1"/>
  <c r="BQ18" i="1"/>
  <c r="BP17" i="1"/>
  <c r="BS17" i="1"/>
  <c r="DV7" i="1"/>
  <c r="ET8" i="1"/>
  <c r="ES8" i="1"/>
  <c r="EA8" i="1"/>
  <c r="A32" i="4" l="1"/>
  <c r="C32" i="4"/>
  <c r="G32" i="4" s="1"/>
  <c r="EX9" i="1"/>
  <c r="EZ9" i="1"/>
  <c r="EL9" i="1"/>
  <c r="EK9" i="1"/>
  <c r="EI10" i="1" s="1"/>
  <c r="EY10" i="1"/>
  <c r="EQ9" i="1"/>
  <c r="EB8" i="1"/>
  <c r="DZ8" i="1"/>
  <c r="BR17" i="1"/>
  <c r="BO19" i="1"/>
  <c r="BQ19" i="1"/>
  <c r="BQ20" i="1" s="1"/>
  <c r="AY8" i="1"/>
  <c r="EH10" i="1" l="1"/>
  <c r="EJ10" i="1"/>
  <c r="FA9" i="1"/>
  <c r="FB9" i="1"/>
  <c r="EI11" i="1"/>
  <c r="EX10" i="1"/>
  <c r="EZ10" i="1"/>
  <c r="ER9" i="1"/>
  <c r="EP9" i="1"/>
  <c r="BO21" i="1"/>
  <c r="BQ21" i="1"/>
  <c r="BQ22" i="1" s="1"/>
  <c r="BS19" i="1"/>
  <c r="BP19" i="1"/>
  <c r="ED8" i="1"/>
  <c r="EC8" i="1"/>
  <c r="AX8" i="1"/>
  <c r="AZ8" i="1"/>
  <c r="EK10" i="1" l="1"/>
  <c r="EL10" i="1"/>
  <c r="EJ11" i="1"/>
  <c r="EH11" i="1"/>
  <c r="ET9" i="1"/>
  <c r="ES9" i="1"/>
  <c r="EQ10" i="1" s="1"/>
  <c r="FB10" i="1"/>
  <c r="FA10" i="1"/>
  <c r="BQ23" i="1"/>
  <c r="BO23" i="1"/>
  <c r="FP23" i="1"/>
  <c r="BR19" i="1"/>
  <c r="BP21" i="1"/>
  <c r="BS21" i="1"/>
  <c r="BB8" i="1"/>
  <c r="BA8" i="1"/>
  <c r="H39" i="3"/>
  <c r="AS6" i="1"/>
  <c r="AS7" i="1" s="1"/>
  <c r="EY11" i="1" l="1"/>
  <c r="EP10" i="1"/>
  <c r="ER10" i="1"/>
  <c r="EY12" i="1"/>
  <c r="EQ11" i="1"/>
  <c r="EL11" i="1"/>
  <c r="EK11" i="1"/>
  <c r="AY9" i="1"/>
  <c r="BS23" i="1"/>
  <c r="BP23" i="1"/>
  <c r="BQ24" i="1"/>
  <c r="FP24" i="1"/>
  <c r="BR21" i="1"/>
  <c r="J39" i="3"/>
  <c r="EI12" i="1" l="1"/>
  <c r="EZ11" i="1"/>
  <c r="EX11" i="1"/>
  <c r="ES10" i="1"/>
  <c r="ET10" i="1"/>
  <c r="EI13" i="1"/>
  <c r="AX9" i="1"/>
  <c r="AZ9" i="1"/>
  <c r="ER11" i="1"/>
  <c r="EP11" i="1"/>
  <c r="EZ12" i="1"/>
  <c r="EX12" i="1"/>
  <c r="FP25" i="1"/>
  <c r="BQ25" i="1"/>
  <c r="BO25" i="1"/>
  <c r="FN23" i="1"/>
  <c r="BR23" i="1"/>
  <c r="DW2" i="1"/>
  <c r="FB11" i="1" l="1"/>
  <c r="FA11" i="1"/>
  <c r="EJ12" i="1"/>
  <c r="EH12" i="1"/>
  <c r="FB12" i="1"/>
  <c r="FA12" i="1"/>
  <c r="BB9" i="1"/>
  <c r="BA9" i="1"/>
  <c r="AY10" i="1" s="1"/>
  <c r="ET11" i="1"/>
  <c r="ES11" i="1"/>
  <c r="EH13" i="1"/>
  <c r="EJ13" i="1"/>
  <c r="FP26" i="1"/>
  <c r="BQ26" i="1"/>
  <c r="BS25" i="1"/>
  <c r="BP25" i="1"/>
  <c r="H41" i="3"/>
  <c r="J41" i="3" l="1"/>
  <c r="J43" i="3" s="1"/>
  <c r="H43" i="3"/>
  <c r="EQ12" i="1"/>
  <c r="EL12" i="1"/>
  <c r="EK12" i="1"/>
  <c r="EK13" i="1" s="1"/>
  <c r="EY13" i="1"/>
  <c r="AZ10" i="1"/>
  <c r="AX10" i="1"/>
  <c r="EQ13" i="1"/>
  <c r="EY14" i="1"/>
  <c r="AY11" i="1"/>
  <c r="EL13" i="1"/>
  <c r="FN25" i="1"/>
  <c r="BR25" i="1"/>
  <c r="BQ27" i="1"/>
  <c r="BO27" i="1"/>
  <c r="FP27" i="1"/>
  <c r="AQ8" i="1"/>
  <c r="DO2" i="1"/>
  <c r="EI14" i="1" l="1"/>
  <c r="EX13" i="1"/>
  <c r="EZ13" i="1"/>
  <c r="EP12" i="1"/>
  <c r="ER12" i="1"/>
  <c r="BB10" i="1"/>
  <c r="BA10" i="1"/>
  <c r="EI15" i="1"/>
  <c r="AZ11" i="1"/>
  <c r="AX11" i="1"/>
  <c r="ER13" i="1"/>
  <c r="EP13" i="1"/>
  <c r="EX14" i="1"/>
  <c r="EZ14" i="1"/>
  <c r="BP27" i="1"/>
  <c r="BS27" i="1"/>
  <c r="BQ28" i="1"/>
  <c r="FP28" i="1"/>
  <c r="AR8" i="1"/>
  <c r="AP8" i="1"/>
  <c r="C31" i="4"/>
  <c r="H17" i="3"/>
  <c r="J17" i="3" s="1"/>
  <c r="ET12" i="1" l="1"/>
  <c r="ES12" i="1"/>
  <c r="FB13" i="1"/>
  <c r="FA13" i="1"/>
  <c r="EJ14" i="1"/>
  <c r="EH14" i="1"/>
  <c r="ET13" i="1"/>
  <c r="ES13" i="1"/>
  <c r="EQ14" i="1" s="1"/>
  <c r="BB11" i="1"/>
  <c r="BA11" i="1"/>
  <c r="AY12" i="1" s="1"/>
  <c r="FB14" i="1"/>
  <c r="FA14" i="1"/>
  <c r="EH15" i="1"/>
  <c r="EJ15" i="1"/>
  <c r="BQ29" i="1"/>
  <c r="BO29" i="1"/>
  <c r="FP29" i="1"/>
  <c r="FN27" i="1"/>
  <c r="BR27" i="1"/>
  <c r="AT8" i="1"/>
  <c r="AS8" i="1"/>
  <c r="A23" i="4"/>
  <c r="E22" i="4"/>
  <c r="G22" i="4" s="1"/>
  <c r="A22" i="4"/>
  <c r="EE2" i="1"/>
  <c r="EP14" i="1" l="1"/>
  <c r="ER14" i="1"/>
  <c r="EY15" i="1"/>
  <c r="EL14" i="1"/>
  <c r="EK14" i="1"/>
  <c r="EK15" i="1" s="1"/>
  <c r="ES14" i="1"/>
  <c r="AX12" i="1"/>
  <c r="AZ12" i="1"/>
  <c r="BA12" i="1"/>
  <c r="EY16" i="1"/>
  <c r="EQ15" i="1"/>
  <c r="AQ9" i="1"/>
  <c r="EL15" i="1"/>
  <c r="BS29" i="1"/>
  <c r="BP29" i="1"/>
  <c r="BQ30" i="1"/>
  <c r="FP30" i="1"/>
  <c r="F39" i="3"/>
  <c r="F43" i="3" s="1"/>
  <c r="A24" i="4"/>
  <c r="M6" i="1"/>
  <c r="M7" i="1" l="1"/>
  <c r="EI16" i="1"/>
  <c r="EX15" i="1"/>
  <c r="EZ15" i="1"/>
  <c r="BB12" i="1"/>
  <c r="ET14" i="1"/>
  <c r="EI17" i="1"/>
  <c r="AR9" i="1"/>
  <c r="AP9" i="1"/>
  <c r="EZ16" i="1"/>
  <c r="EX16" i="1"/>
  <c r="ER15" i="1"/>
  <c r="EP15" i="1"/>
  <c r="FN29" i="1"/>
  <c r="BR29" i="1"/>
  <c r="FP31" i="1"/>
  <c r="BO31" i="1"/>
  <c r="BN31" i="1"/>
  <c r="BQ31" i="1" s="1"/>
  <c r="FP32" i="1" s="1"/>
  <c r="E31" i="4"/>
  <c r="G31" i="4" s="1"/>
  <c r="A31" i="4"/>
  <c r="A25" i="4"/>
  <c r="FB15" i="1" l="1"/>
  <c r="FA15" i="1"/>
  <c r="EH16" i="1"/>
  <c r="EJ16" i="1"/>
  <c r="ET15" i="1"/>
  <c r="ES15" i="1"/>
  <c r="EQ16" i="1" s="1"/>
  <c r="EH17" i="1"/>
  <c r="EJ17" i="1"/>
  <c r="FB16" i="1"/>
  <c r="FA16" i="1"/>
  <c r="EY17" i="1" s="1"/>
  <c r="AT9" i="1"/>
  <c r="AS9" i="1"/>
  <c r="BS31" i="1"/>
  <c r="BP31" i="1"/>
  <c r="FN31" i="1" s="1"/>
  <c r="FM31" i="1"/>
  <c r="C29" i="4" s="1"/>
  <c r="BR31" i="1"/>
  <c r="A26" i="4"/>
  <c r="F19" i="3"/>
  <c r="U6" i="1"/>
  <c r="U7" i="1" s="1"/>
  <c r="EX17" i="1" l="1"/>
  <c r="EZ17" i="1"/>
  <c r="EL16" i="1"/>
  <c r="EK16" i="1"/>
  <c r="ER16" i="1"/>
  <c r="EP16" i="1"/>
  <c r="FA17" i="1"/>
  <c r="AQ10" i="1"/>
  <c r="EL17" i="1"/>
  <c r="EK17" i="1"/>
  <c r="EI18" i="1" s="1"/>
  <c r="FC2" i="1"/>
  <c r="I29" i="4"/>
  <c r="A27" i="4"/>
  <c r="BS2" i="1"/>
  <c r="H19" i="3"/>
  <c r="J19" i="3" s="1"/>
  <c r="EH18" i="1" l="1"/>
  <c r="EJ18" i="1"/>
  <c r="AR10" i="1"/>
  <c r="AP10" i="1"/>
  <c r="ES16" i="1"/>
  <c r="ET16" i="1"/>
  <c r="EK18" i="1"/>
  <c r="FB17" i="1"/>
  <c r="EI19" i="1"/>
  <c r="K8" i="1"/>
  <c r="I30" i="4"/>
  <c r="A28" i="4"/>
  <c r="CG6" i="1"/>
  <c r="CE7" i="1" s="1"/>
  <c r="BY6" i="1"/>
  <c r="AC6" i="1"/>
  <c r="AC7" i="1" s="1"/>
  <c r="BW7" i="1" l="1"/>
  <c r="FP7" i="1"/>
  <c r="CF7" i="1"/>
  <c r="CD7" i="1"/>
  <c r="CG7" i="1" s="1"/>
  <c r="AT10" i="1"/>
  <c r="AS10" i="1"/>
  <c r="EL18" i="1"/>
  <c r="EJ19" i="1"/>
  <c r="EH19" i="1"/>
  <c r="EK19" i="1" s="1"/>
  <c r="EI20" i="1" s="1"/>
  <c r="EJ20" i="1" s="1"/>
  <c r="J8" i="1"/>
  <c r="L8" i="1"/>
  <c r="I31" i="4"/>
  <c r="H35" i="3"/>
  <c r="BV7" i="1" l="1"/>
  <c r="BY7" i="1" s="1"/>
  <c r="BX7" i="1"/>
  <c r="EH20" i="1"/>
  <c r="EL19" i="1"/>
  <c r="EL20" i="1"/>
  <c r="EK20" i="1"/>
  <c r="N8" i="1"/>
  <c r="M8" i="1"/>
  <c r="S8" i="1"/>
  <c r="J35" i="3"/>
  <c r="E29" i="4"/>
  <c r="G29" i="4" s="1"/>
  <c r="A29" i="4"/>
  <c r="CQ2" i="1"/>
  <c r="C30" i="4"/>
  <c r="E30" i="4"/>
  <c r="F35" i="3"/>
  <c r="CH7" i="1" l="1"/>
  <c r="FN7" i="1"/>
  <c r="T8" i="1"/>
  <c r="R8" i="1"/>
  <c r="G30" i="4"/>
  <c r="A30" i="4"/>
  <c r="CE8" i="1" l="1"/>
  <c r="BZ7" i="1"/>
  <c r="FM7" i="1"/>
  <c r="BW8" i="1"/>
  <c r="V8" i="1"/>
  <c r="U8" i="1"/>
  <c r="AA8" i="1"/>
  <c r="H23" i="3"/>
  <c r="J23" i="3" s="1"/>
  <c r="BX8" i="1" l="1"/>
  <c r="BV8" i="1"/>
  <c r="BZ8" i="1" s="1"/>
  <c r="S9" i="1"/>
  <c r="CF8" i="1"/>
  <c r="CD8" i="1"/>
  <c r="FP8" i="1"/>
  <c r="AB8" i="1"/>
  <c r="FN8" i="1" s="1"/>
  <c r="Z8" i="1"/>
  <c r="FM8" i="1" s="1"/>
  <c r="F23" i="3"/>
  <c r="BY8" i="1" l="1"/>
  <c r="CH8" i="1"/>
  <c r="CG8" i="1"/>
  <c r="CE9" i="1" s="1"/>
  <c r="T9" i="1"/>
  <c r="R9" i="1"/>
  <c r="BW9" i="1"/>
  <c r="AD8" i="1"/>
  <c r="AC8" i="1"/>
  <c r="FP9" i="1" s="1"/>
  <c r="H33" i="3"/>
  <c r="I5" i="4"/>
  <c r="BC2" i="1"/>
  <c r="CF9" i="1" l="1"/>
  <c r="CD9" i="1"/>
  <c r="CE10" i="1"/>
  <c r="V9" i="1"/>
  <c r="U9" i="1"/>
  <c r="S10" i="1" s="1"/>
  <c r="BX9" i="1"/>
  <c r="FN9" i="1" s="1"/>
  <c r="BV9" i="1"/>
  <c r="AU2" i="1"/>
  <c r="J33" i="3"/>
  <c r="E5" i="4"/>
  <c r="T10" i="1" l="1"/>
  <c r="R10" i="1"/>
  <c r="CH9" i="1"/>
  <c r="CG9" i="1"/>
  <c r="S11" i="1"/>
  <c r="CD10" i="1"/>
  <c r="CF10" i="1"/>
  <c r="FM9" i="1"/>
  <c r="BZ9" i="1"/>
  <c r="BY9" i="1"/>
  <c r="BW10" i="1" s="1"/>
  <c r="I6" i="4"/>
  <c r="C5" i="4"/>
  <c r="G5" i="4" s="1"/>
  <c r="A5" i="4"/>
  <c r="V10" i="1" l="1"/>
  <c r="U10" i="1"/>
  <c r="CH10" i="1"/>
  <c r="CG10" i="1"/>
  <c r="CE11" i="1" s="1"/>
  <c r="BV10" i="1"/>
  <c r="BX10" i="1"/>
  <c r="FN10" i="1" s="1"/>
  <c r="T11" i="1"/>
  <c r="R11" i="1"/>
  <c r="BY10" i="1"/>
  <c r="FP10" i="1"/>
  <c r="E6" i="4"/>
  <c r="CF11" i="1" l="1"/>
  <c r="CD11" i="1"/>
  <c r="V11" i="1"/>
  <c r="U11" i="1"/>
  <c r="CE12" i="1"/>
  <c r="BZ10" i="1"/>
  <c r="FM10" i="1"/>
  <c r="BW11" i="1"/>
  <c r="FP11" i="1"/>
  <c r="F21" i="3"/>
  <c r="CH11" i="1" l="1"/>
  <c r="CG11" i="1"/>
  <c r="S12" i="1"/>
  <c r="S13" i="1"/>
  <c r="CF12" i="1"/>
  <c r="CD12" i="1"/>
  <c r="BV11" i="1"/>
  <c r="BX11" i="1"/>
  <c r="FN11" i="1" s="1"/>
  <c r="I7" i="4"/>
  <c r="C6" i="4"/>
  <c r="G6" i="4" s="1"/>
  <c r="A6" i="4"/>
  <c r="EU2" i="1"/>
  <c r="H21" i="3" s="1"/>
  <c r="J21" i="3" s="1"/>
  <c r="T12" i="1" l="1"/>
  <c r="R12" i="1"/>
  <c r="CH12" i="1"/>
  <c r="CG12" i="1"/>
  <c r="CE13" i="1" s="1"/>
  <c r="R13" i="1"/>
  <c r="T13" i="1"/>
  <c r="FM11" i="1"/>
  <c r="BZ11" i="1"/>
  <c r="BY11" i="1"/>
  <c r="BW12" i="1" s="1"/>
  <c r="E7" i="4"/>
  <c r="CF13" i="1" l="1"/>
  <c r="CD13" i="1"/>
  <c r="V12" i="1"/>
  <c r="U12" i="1"/>
  <c r="CE14" i="1"/>
  <c r="BX12" i="1"/>
  <c r="FN12" i="1" s="1"/>
  <c r="BV12" i="1"/>
  <c r="V13" i="1"/>
  <c r="U13" i="1"/>
  <c r="BY12" i="1"/>
  <c r="FP12" i="1"/>
  <c r="F29" i="3"/>
  <c r="S14" i="1" l="1"/>
  <c r="CH13" i="1"/>
  <c r="CG13" i="1"/>
  <c r="S15" i="1"/>
  <c r="BZ12" i="1"/>
  <c r="FM12" i="1"/>
  <c r="CD14" i="1"/>
  <c r="CG14" i="1" s="1"/>
  <c r="CE15" i="1" s="1"/>
  <c r="CD15" i="1" s="1"/>
  <c r="CF14" i="1"/>
  <c r="CH14" i="1" s="1"/>
  <c r="BW13" i="1"/>
  <c r="FP13" i="1"/>
  <c r="I8" i="4"/>
  <c r="AE2" i="1"/>
  <c r="A7" i="4"/>
  <c r="C7" i="4"/>
  <c r="G7" i="4" s="1"/>
  <c r="EM2" i="1"/>
  <c r="H29" i="3" s="1"/>
  <c r="J29" i="3" s="1"/>
  <c r="R14" i="1" l="1"/>
  <c r="T14" i="1"/>
  <c r="CF15" i="1"/>
  <c r="R15" i="1"/>
  <c r="T15" i="1"/>
  <c r="CH15" i="1"/>
  <c r="CG15" i="1"/>
  <c r="BV13" i="1"/>
  <c r="BX13" i="1"/>
  <c r="FN13" i="1" s="1"/>
  <c r="E8" i="4"/>
  <c r="V14" i="1" l="1"/>
  <c r="U14" i="1"/>
  <c r="CE16" i="1"/>
  <c r="V15" i="1"/>
  <c r="U15" i="1"/>
  <c r="S16" i="1" s="1"/>
  <c r="FM13" i="1"/>
  <c r="BZ13" i="1"/>
  <c r="BY13" i="1"/>
  <c r="BW14" i="1" s="1"/>
  <c r="R16" i="1" l="1"/>
  <c r="T16" i="1"/>
  <c r="BX14" i="1"/>
  <c r="FN14" i="1" s="1"/>
  <c r="BV14" i="1"/>
  <c r="S17" i="1"/>
  <c r="CF16" i="1"/>
  <c r="CD16" i="1"/>
  <c r="BY14" i="1"/>
  <c r="FP14" i="1"/>
  <c r="A8" i="4"/>
  <c r="C8" i="4"/>
  <c r="G8" i="4" s="1"/>
  <c r="I9" i="4"/>
  <c r="V16" i="1" l="1"/>
  <c r="U16" i="1"/>
  <c r="CH16" i="1"/>
  <c r="CG16" i="1"/>
  <c r="CE17" i="1" s="1"/>
  <c r="T17" i="1"/>
  <c r="R17" i="1"/>
  <c r="BZ14" i="1"/>
  <c r="FM14" i="1"/>
  <c r="BW15" i="1"/>
  <c r="FP15" i="1"/>
  <c r="E9" i="4"/>
  <c r="CD17" i="1" l="1"/>
  <c r="CF17" i="1"/>
  <c r="CE18" i="1"/>
  <c r="V17" i="1"/>
  <c r="U17" i="1"/>
  <c r="S18" i="1" s="1"/>
  <c r="BX15" i="1"/>
  <c r="FN15" i="1" s="1"/>
  <c r="BV15" i="1"/>
  <c r="T2" i="1"/>
  <c r="A9" i="4"/>
  <c r="C9" i="4"/>
  <c r="G9" i="4" s="1"/>
  <c r="I10" i="4"/>
  <c r="T18" i="1" l="1"/>
  <c r="R18" i="1"/>
  <c r="CG17" i="1"/>
  <c r="CH17" i="1"/>
  <c r="CF18" i="1"/>
  <c r="CD18" i="1"/>
  <c r="FM15" i="1"/>
  <c r="BZ15" i="1"/>
  <c r="BY15" i="1"/>
  <c r="BW16" i="1" s="1"/>
  <c r="E10" i="4"/>
  <c r="U18" i="1" l="1"/>
  <c r="V18" i="1"/>
  <c r="BX16" i="1"/>
  <c r="FN16" i="1" s="1"/>
  <c r="BV16" i="1"/>
  <c r="CH18" i="1"/>
  <c r="CG18" i="1"/>
  <c r="CE19" i="1" s="1"/>
  <c r="BY16" i="1"/>
  <c r="FP16" i="1"/>
  <c r="C10" i="4"/>
  <c r="G10" i="4" s="1"/>
  <c r="A10" i="4"/>
  <c r="I11" i="4"/>
  <c r="CF19" i="1" l="1"/>
  <c r="CD19" i="1"/>
  <c r="CE20" i="1"/>
  <c r="BZ16" i="1"/>
  <c r="FM16" i="1"/>
  <c r="BW17" i="1"/>
  <c r="FP17" i="1"/>
  <c r="E11" i="4"/>
  <c r="H13" i="3"/>
  <c r="CG19" i="1" l="1"/>
  <c r="CH19" i="1"/>
  <c r="CF20" i="1"/>
  <c r="FN20" i="1" s="1"/>
  <c r="CD20" i="1"/>
  <c r="BX17" i="1"/>
  <c r="FN17" i="1" s="1"/>
  <c r="BV17" i="1"/>
  <c r="O2" i="1"/>
  <c r="H11" i="3" s="1"/>
  <c r="CH20" i="1" l="1"/>
  <c r="FM20" i="1"/>
  <c r="CG20" i="1"/>
  <c r="FM17" i="1"/>
  <c r="BZ17" i="1"/>
  <c r="BY17" i="1"/>
  <c r="BW18" i="1" s="1"/>
  <c r="C11" i="4"/>
  <c r="G11" i="4" s="1"/>
  <c r="A11" i="4"/>
  <c r="I12" i="4"/>
  <c r="FP21" i="1" l="1"/>
  <c r="CE21" i="1"/>
  <c r="BV18" i="1"/>
  <c r="BX18" i="1"/>
  <c r="FN18" i="1" s="1"/>
  <c r="BY18" i="1"/>
  <c r="FP18" i="1"/>
  <c r="H9" i="3"/>
  <c r="H15" i="3"/>
  <c r="CF21" i="1" l="1"/>
  <c r="FN21" i="1" s="1"/>
  <c r="CD21" i="1"/>
  <c r="BZ18" i="1"/>
  <c r="FM18" i="1"/>
  <c r="BW19" i="1"/>
  <c r="FP19" i="1"/>
  <c r="E12" i="4"/>
  <c r="FM21" i="1" l="1"/>
  <c r="CH21" i="1"/>
  <c r="CG21" i="1"/>
  <c r="FP22" i="1" s="1"/>
  <c r="BX19" i="1"/>
  <c r="FN19" i="1" s="1"/>
  <c r="BV19" i="1"/>
  <c r="A12" i="4"/>
  <c r="C12" i="4"/>
  <c r="G12" i="4" s="1"/>
  <c r="I13" i="4"/>
  <c r="FM19" i="1" l="1"/>
  <c r="BZ19" i="1"/>
  <c r="BY19" i="1"/>
  <c r="FP20" i="1" s="1"/>
  <c r="E13" i="4"/>
  <c r="F13" i="3"/>
  <c r="F15" i="3"/>
  <c r="C13" i="4" l="1"/>
  <c r="G13" i="4" s="1"/>
  <c r="A13" i="4"/>
  <c r="I14" i="4"/>
  <c r="F9" i="3" l="1"/>
  <c r="E14" i="4" l="1"/>
  <c r="C14" i="4" l="1"/>
  <c r="G14" i="4" s="1"/>
  <c r="A14" i="4"/>
  <c r="I15" i="4"/>
  <c r="F25" i="3" l="1"/>
  <c r="F11" i="3"/>
  <c r="E15" i="4" l="1"/>
  <c r="W2" i="1"/>
  <c r="H25" i="3" s="1"/>
  <c r="J25" i="3" s="1"/>
  <c r="C15" i="4" l="1"/>
  <c r="A15" i="4"/>
  <c r="G15" i="4"/>
  <c r="I16" i="4"/>
  <c r="J15" i="3" l="1"/>
  <c r="C16" i="4" l="1"/>
  <c r="A16" i="4"/>
  <c r="B17" i="5" s="1"/>
  <c r="E16" i="4"/>
  <c r="D17" i="5" s="1"/>
  <c r="I17" i="4" l="1"/>
  <c r="F18" i="5" s="1"/>
  <c r="G16" i="4"/>
  <c r="E17" i="5" s="1"/>
  <c r="C17" i="5"/>
  <c r="J13" i="3"/>
  <c r="E17" i="4" l="1"/>
  <c r="D18" i="5" s="1"/>
  <c r="C17" i="4" l="1"/>
  <c r="G17" i="4" s="1"/>
  <c r="A17" i="4"/>
  <c r="B18" i="5" s="1"/>
  <c r="I18" i="4" l="1"/>
  <c r="F19" i="5" s="1"/>
  <c r="C18" i="5"/>
  <c r="E18" i="5"/>
  <c r="E18" i="4" l="1"/>
  <c r="D19" i="5" s="1"/>
  <c r="B23" i="5"/>
  <c r="A18" i="4" l="1"/>
  <c r="B19" i="5" s="1"/>
  <c r="C18" i="4"/>
  <c r="G18" i="4" s="1"/>
  <c r="I23" i="4"/>
  <c r="E20" i="4" l="1"/>
  <c r="D21" i="5" s="1"/>
  <c r="I19" i="4"/>
  <c r="F20" i="5" s="1"/>
  <c r="CI2" i="1"/>
  <c r="H31" i="3" s="1"/>
  <c r="E19" i="5"/>
  <c r="C19" i="5"/>
  <c r="E23" i="4"/>
  <c r="A20" i="4" l="1"/>
  <c r="B21" i="5" s="1"/>
  <c r="C20" i="4"/>
  <c r="G20" i="4" s="1"/>
  <c r="F27" i="3"/>
  <c r="C23" i="4"/>
  <c r="G23" i="4" s="1"/>
  <c r="I24" i="4"/>
  <c r="I21" i="4" l="1"/>
  <c r="F22" i="5" s="1"/>
  <c r="E19" i="4"/>
  <c r="C19" i="4"/>
  <c r="A19" i="4"/>
  <c r="B20" i="5" s="1"/>
  <c r="E21" i="5"/>
  <c r="C21" i="5"/>
  <c r="CA2" i="1"/>
  <c r="H27" i="3" s="1"/>
  <c r="E24" i="4"/>
  <c r="G19" i="4" l="1"/>
  <c r="I20" i="4"/>
  <c r="F21" i="5" s="1"/>
  <c r="D20" i="5"/>
  <c r="F31" i="3"/>
  <c r="I22" i="4"/>
  <c r="E20" i="5"/>
  <c r="C20" i="5"/>
  <c r="J9" i="3"/>
  <c r="E21" i="4" l="1"/>
  <c r="D22" i="5" s="1"/>
  <c r="C21" i="4"/>
  <c r="G21" i="4" s="1"/>
  <c r="A21" i="4"/>
  <c r="B22" i="5" s="1"/>
  <c r="I25" i="4"/>
  <c r="C24" i="4"/>
  <c r="G24" i="4" s="1"/>
  <c r="E22" i="5" l="1"/>
  <c r="C22" i="5"/>
  <c r="E25" i="4" l="1"/>
  <c r="C25" i="4" l="1"/>
  <c r="I26" i="4"/>
  <c r="J11" i="3" l="1"/>
  <c r="G25" i="4"/>
  <c r="E26" i="4" l="1"/>
  <c r="C26" i="4" l="1"/>
  <c r="I27" i="4"/>
  <c r="G26" i="4" l="1"/>
  <c r="E27" i="4" l="1"/>
  <c r="I28" i="4" l="1"/>
  <c r="C27" i="4"/>
  <c r="G27" i="4" l="1"/>
  <c r="E28" i="4" l="1"/>
  <c r="C28" i="4" l="1"/>
  <c r="G28" i="4" l="1"/>
  <c r="D3" i="5" l="1"/>
  <c r="C3" i="5" l="1"/>
  <c r="B3" i="5"/>
  <c r="E3" i="5" l="1"/>
  <c r="F3" i="5" l="1"/>
  <c r="F4" i="5" l="1"/>
  <c r="D4" i="5" l="1"/>
  <c r="C4" i="5"/>
  <c r="F5" i="5" l="1"/>
  <c r="B4" i="5"/>
  <c r="E4" i="5"/>
  <c r="F6" i="5" l="1"/>
  <c r="B5" i="5"/>
  <c r="C5" i="5"/>
  <c r="E5" i="5" l="1"/>
  <c r="D5" i="5"/>
  <c r="F7" i="5"/>
  <c r="D6" i="5"/>
  <c r="C6" i="5"/>
  <c r="B6" i="5" l="1"/>
  <c r="E6" i="5"/>
  <c r="F8" i="5" l="1"/>
  <c r="D7" i="5"/>
  <c r="C7" i="5"/>
  <c r="B7" i="5" l="1"/>
  <c r="E7" i="5"/>
  <c r="D8" i="5" l="1"/>
  <c r="C8" i="5"/>
  <c r="B8" i="5"/>
  <c r="F9" i="5"/>
  <c r="E8" i="5" l="1"/>
  <c r="F10" i="5" l="1"/>
  <c r="D9" i="5"/>
  <c r="C9" i="5"/>
  <c r="B9" i="5" l="1"/>
  <c r="E9" i="5"/>
  <c r="F11" i="5" l="1"/>
  <c r="D10" i="5"/>
  <c r="C10" i="5"/>
  <c r="B10" i="5" l="1"/>
  <c r="E10" i="5"/>
  <c r="F12" i="5" l="1"/>
  <c r="D11" i="5"/>
  <c r="C11" i="5"/>
  <c r="B11" i="5" l="1"/>
  <c r="E11" i="5"/>
  <c r="D12" i="5" l="1"/>
  <c r="C12" i="5"/>
  <c r="B12" i="5"/>
  <c r="F13" i="5" l="1"/>
  <c r="F17" i="3"/>
  <c r="E12" i="5"/>
  <c r="D13" i="5" l="1"/>
  <c r="F14" i="5"/>
  <c r="C13" i="5"/>
  <c r="E13" i="5" l="1"/>
  <c r="B13" i="5"/>
  <c r="D14" i="5" l="1"/>
  <c r="F15" i="5"/>
  <c r="C14" i="5"/>
  <c r="B14" i="5" l="1"/>
  <c r="E14" i="5"/>
  <c r="F16" i="5" l="1"/>
  <c r="D15" i="5"/>
  <c r="C15" i="5"/>
  <c r="B15" i="5" l="1"/>
  <c r="E15" i="5"/>
  <c r="F17" i="5"/>
  <c r="E39" i="4" l="1"/>
  <c r="D16" i="5"/>
  <c r="B16" i="5"/>
  <c r="C39" i="4" l="1"/>
  <c r="C16" i="5"/>
  <c r="G39" i="4" l="1"/>
  <c r="E16" i="5"/>
  <c r="J27" i="3" l="1"/>
  <c r="J31" i="3"/>
  <c r="I39" i="4"/>
</calcChain>
</file>

<file path=xl/sharedStrings.xml><?xml version="1.0" encoding="utf-8"?>
<sst xmlns="http://schemas.openxmlformats.org/spreadsheetml/2006/main" count="321" uniqueCount="51">
  <si>
    <t>Intereses</t>
  </si>
  <si>
    <t xml:space="preserve">Tasa </t>
  </si>
  <si>
    <t>Brutos</t>
  </si>
  <si>
    <t>Netos</t>
  </si>
  <si>
    <t>IRPF =</t>
  </si>
  <si>
    <t>Capital</t>
  </si>
  <si>
    <t>Plazo emision (en semestres)</t>
  </si>
  <si>
    <t>Plazo repago Obligatorio</t>
  </si>
  <si>
    <t>Mes pago intereses</t>
  </si>
  <si>
    <t>ACTIVO</t>
  </si>
  <si>
    <t xml:space="preserve"> Amortizacion</t>
  </si>
  <si>
    <t>% Obligatoria</t>
  </si>
  <si>
    <t>USD Obligatoria</t>
  </si>
  <si>
    <t>TIR</t>
  </si>
  <si>
    <t>CAPITAL</t>
  </si>
  <si>
    <t>CRONOGRAMA DE PAGO</t>
  </si>
  <si>
    <t>INTERESES</t>
  </si>
  <si>
    <t>ACREDITADO EN BANCO</t>
  </si>
  <si>
    <t>TIR Bruta (Anual)</t>
  </si>
  <si>
    <t>Tasa anual devengada semestralmente</t>
  </si>
  <si>
    <t>PORTAFOLIO</t>
  </si>
  <si>
    <t>Conahorro III 87M Diciembre 2024</t>
  </si>
  <si>
    <t>Conahorro III 87M Dic 2024</t>
  </si>
  <si>
    <t>Conahorro III 84M Diciembre 2024</t>
  </si>
  <si>
    <t>Conahorro III 84M Dic 2024</t>
  </si>
  <si>
    <t>FF Neto IRPF</t>
  </si>
  <si>
    <t>(a vencer)</t>
  </si>
  <si>
    <t>TIR Neta Impuesto                    (Anual)</t>
  </si>
  <si>
    <t>Conahorro III 81M Jun 2025</t>
  </si>
  <si>
    <t>Conahorro III 84M Dic 2025</t>
  </si>
  <si>
    <t>SERIE</t>
  </si>
  <si>
    <t xml:space="preserve">TABLA DE CÁLCULO </t>
  </si>
  <si>
    <t>PORTAFOLIO DE INVERSIÓN</t>
  </si>
  <si>
    <t>INTERESES                         (A Vencer)</t>
  </si>
  <si>
    <t>Conahorro III 39M Set 2024</t>
  </si>
  <si>
    <t>Conahorro III 39M Dic 2024</t>
  </si>
  <si>
    <t>NO TOCAR - HAY UN ERROR EN ESAS CELDAS QUE TRANCA LA PLANILLA</t>
  </si>
  <si>
    <t>Conahorro III 60M Dic 2026</t>
  </si>
  <si>
    <t>Conahorro III 60M Mar 2027</t>
  </si>
  <si>
    <t>Conahorro III 60M Jun 2027</t>
  </si>
  <si>
    <t>Conahorro III 60M Junio 2027</t>
  </si>
  <si>
    <t>Conahorro IV 60M Set 2027</t>
  </si>
  <si>
    <t>Fechas de Pago</t>
  </si>
  <si>
    <t>Tasa</t>
  </si>
  <si>
    <t>Conahorro IV 60M Dic 2027</t>
  </si>
  <si>
    <t>Conahorro IV 60M Mar 2028</t>
  </si>
  <si>
    <t>Conahorro IV 84M Set 2030</t>
  </si>
  <si>
    <t>Conahorro IV 84M Jun 2030</t>
  </si>
  <si>
    <t>Conahorro IV 84M Dic 2030</t>
  </si>
  <si>
    <t>Conahorro IV 84M Mar 2031</t>
  </si>
  <si>
    <t>Conahorro IV 84M Jun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</si>
</sst>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[$-F800]dddd\,\ mmmm\ dd\,\ yyyy"/>
    <numFmt numFmtId="166" formatCode="_-* #,##0\ _€_-;\-* #,##0\ _€_-;_-* &quot;-&quot;??\ _€_-;_-@_-"/>
    <numFmt numFmtId="167" formatCode="0.0000%"/>
    <numFmt numFmtId="168" formatCode="_-* #,##0.0\ _€_-;\-* #,##0.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9" borderId="0"/>
  </cellStyleXfs>
  <cellXfs count="13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10" fontId="0" fillId="0" borderId="0" xfId="3" applyNumberFormat="1" applyFont="1" applyFill="1"/>
    <xf numFmtId="0" fontId="0" fillId="7" borderId="0" xfId="0" applyFill="1"/>
    <xf numFmtId="0" fontId="7" fillId="7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6" fontId="5" fillId="7" borderId="0" xfId="4" applyNumberFormat="1" applyFont="1" applyFill="1" applyAlignment="1">
      <alignment horizontal="center" vertical="center"/>
    </xf>
    <xf numFmtId="166" fontId="0" fillId="7" borderId="0" xfId="4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6" fontId="5" fillId="8" borderId="16" xfId="4" applyNumberFormat="1" applyFont="1" applyFill="1" applyBorder="1" applyAlignment="1">
      <alignment horizontal="center" vertical="center"/>
    </xf>
    <xf numFmtId="166" fontId="0" fillId="8" borderId="16" xfId="4" applyNumberFormat="1" applyFont="1" applyFill="1" applyBorder="1" applyAlignment="1">
      <alignment horizontal="center" vertical="center"/>
    </xf>
    <xf numFmtId="166" fontId="5" fillId="8" borderId="16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165" fontId="5" fillId="6" borderId="16" xfId="0" applyNumberFormat="1" applyFont="1" applyFill="1" applyBorder="1" applyAlignment="1">
      <alignment horizontal="left" vertical="center"/>
    </xf>
    <xf numFmtId="0" fontId="5" fillId="0" borderId="1" xfId="0" applyFont="1" applyBorder="1"/>
    <xf numFmtId="166" fontId="5" fillId="0" borderId="1" xfId="0" applyNumberFormat="1" applyFont="1" applyBorder="1"/>
    <xf numFmtId="0" fontId="0" fillId="7" borderId="10" xfId="0" applyFill="1" applyBorder="1"/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9" fillId="2" borderId="1" xfId="0" applyFont="1" applyFill="1" applyBorder="1" applyAlignment="1">
      <alignment horizontal="center" vertical="center"/>
    </xf>
    <xf numFmtId="10" fontId="0" fillId="2" borderId="0" xfId="0" applyNumberFormat="1" applyFill="1"/>
    <xf numFmtId="0" fontId="2" fillId="5" borderId="1" xfId="0" applyFont="1" applyFill="1" applyBorder="1" applyAlignment="1">
      <alignment horizontal="left" vertical="center" wrapText="1"/>
    </xf>
    <xf numFmtId="10" fontId="0" fillId="7" borderId="0" xfId="0" applyNumberFormat="1" applyFill="1"/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10" fontId="5" fillId="5" borderId="13" xfId="3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 applyProtection="1">
      <alignment horizontal="center" vertical="center"/>
      <protection locked="0"/>
    </xf>
    <xf numFmtId="3" fontId="0" fillId="7" borderId="0" xfId="0" applyNumberFormat="1" applyFill="1"/>
    <xf numFmtId="3" fontId="5" fillId="7" borderId="0" xfId="0" applyNumberFormat="1" applyFont="1" applyFill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0" fontId="6" fillId="2" borderId="13" xfId="3" applyNumberFormat="1" applyFont="1" applyFill="1" applyBorder="1" applyAlignment="1">
      <alignment horizontal="center" vertical="center"/>
    </xf>
    <xf numFmtId="10" fontId="5" fillId="7" borderId="0" xfId="3" applyNumberFormat="1" applyFont="1" applyFill="1" applyAlignment="1">
      <alignment horizontal="center" vertical="center"/>
    </xf>
    <xf numFmtId="10" fontId="5" fillId="8" borderId="16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/>
    </xf>
    <xf numFmtId="10" fontId="11" fillId="7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3" fontId="14" fillId="13" borderId="11" xfId="0" applyNumberFormat="1" applyFont="1" applyFill="1" applyBorder="1" applyAlignment="1">
      <alignment horizontal="center"/>
    </xf>
    <xf numFmtId="3" fontId="14" fillId="13" borderId="12" xfId="0" applyNumberFormat="1" applyFont="1" applyFill="1" applyBorder="1" applyAlignment="1">
      <alignment horizontal="center"/>
    </xf>
    <xf numFmtId="10" fontId="14" fillId="13" borderId="19" xfId="3" applyNumberFormat="1" applyFont="1" applyFill="1" applyBorder="1" applyAlignment="1">
      <alignment horizontal="center"/>
    </xf>
    <xf numFmtId="10" fontId="2" fillId="11" borderId="0" xfId="3" applyNumberFormat="1" applyFont="1" applyFill="1" applyAlignment="1" applyProtection="1">
      <alignment horizontal="right"/>
      <protection locked="0"/>
    </xf>
    <xf numFmtId="0" fontId="2" fillId="11" borderId="0" xfId="0" applyFont="1" applyFill="1" applyAlignment="1" applyProtection="1">
      <alignment horizontal="right"/>
      <protection locked="0"/>
    </xf>
    <xf numFmtId="3" fontId="3" fillId="11" borderId="6" xfId="1" applyNumberFormat="1" applyFont="1" applyFill="1" applyBorder="1" applyAlignment="1" applyProtection="1">
      <alignment horizontal="right" vertical="center"/>
      <protection locked="0"/>
    </xf>
    <xf numFmtId="10" fontId="0" fillId="0" borderId="0" xfId="3" applyNumberFormat="1" applyFont="1"/>
    <xf numFmtId="0" fontId="0" fillId="14" borderId="0" xfId="0" applyFill="1"/>
    <xf numFmtId="0" fontId="0" fillId="14" borderId="0" xfId="0" applyFill="1" applyAlignment="1">
      <alignment horizontal="right"/>
    </xf>
    <xf numFmtId="0" fontId="2" fillId="14" borderId="0" xfId="0" applyFont="1" applyFill="1" applyAlignment="1" applyProtection="1">
      <alignment horizontal="right"/>
      <protection locked="0"/>
    </xf>
    <xf numFmtId="10" fontId="2" fillId="14" borderId="0" xfId="3" applyNumberFormat="1" applyFont="1" applyFill="1" applyAlignment="1" applyProtection="1">
      <alignment horizontal="right"/>
      <protection locked="0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3" fontId="3" fillId="14" borderId="6" xfId="1" applyNumberFormat="1" applyFont="1" applyFill="1" applyBorder="1" applyAlignment="1" applyProtection="1">
      <alignment horizontal="right" vertical="center"/>
      <protection locked="0"/>
    </xf>
    <xf numFmtId="167" fontId="0" fillId="0" borderId="0" xfId="3" applyNumberFormat="1" applyFont="1"/>
    <xf numFmtId="10" fontId="0" fillId="0" borderId="0" xfId="3" applyNumberFormat="1" applyFont="1" applyAlignment="1">
      <alignment horizontal="right"/>
    </xf>
    <xf numFmtId="10" fontId="0" fillId="2" borderId="0" xfId="3" applyNumberFormat="1" applyFont="1" applyFill="1" applyAlignment="1">
      <alignment horizontal="right"/>
    </xf>
    <xf numFmtId="17" fontId="0" fillId="0" borderId="0" xfId="0" applyNumberFormat="1"/>
    <xf numFmtId="168" fontId="0" fillId="0" borderId="0" xfId="4" applyNumberFormat="1" applyFont="1"/>
    <xf numFmtId="0" fontId="5" fillId="0" borderId="0" xfId="0" applyFont="1"/>
    <xf numFmtId="10" fontId="5" fillId="3" borderId="19" xfId="0" applyNumberFormat="1" applyFont="1" applyFill="1" applyBorder="1" applyAlignment="1">
      <alignment horizontal="center"/>
    </xf>
    <xf numFmtId="10" fontId="5" fillId="3" borderId="19" xfId="3" applyNumberFormat="1" applyFont="1" applyFill="1" applyBorder="1" applyAlignment="1">
      <alignment horizontal="center"/>
    </xf>
    <xf numFmtId="10" fontId="5" fillId="3" borderId="6" xfId="3" applyNumberFormat="1" applyFont="1" applyFill="1" applyBorder="1" applyAlignment="1">
      <alignment horizontal="center"/>
    </xf>
    <xf numFmtId="3" fontId="5" fillId="3" borderId="19" xfId="0" applyNumberFormat="1" applyFont="1" applyFill="1" applyBorder="1"/>
    <xf numFmtId="12" fontId="0" fillId="0" borderId="0" xfId="0" applyNumberFormat="1"/>
    <xf numFmtId="9" fontId="0" fillId="0" borderId="0" xfId="0" applyNumberFormat="1"/>
    <xf numFmtId="10" fontId="5" fillId="3" borderId="19" xfId="3" applyNumberFormat="1" applyFont="1" applyFill="1" applyBorder="1"/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0" fillId="0" borderId="0" xfId="0" applyNumberFormat="1" applyFill="1"/>
    <xf numFmtId="0" fontId="8" fillId="12" borderId="1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3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1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3" fontId="3" fillId="14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14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</cellXfs>
  <cellStyles count="6">
    <cellStyle name="blp_column_header" xfId="5"/>
    <cellStyle name="Millares" xfId="4" builtinId="3"/>
    <cellStyle name="Millares 2" xfId="1"/>
    <cellStyle name="Millares 2 2" xfId="2"/>
    <cellStyle name="Normal" xfId="0" builtinId="0"/>
    <cellStyle name="Porcentaje" xfId="3" builtinId="5"/>
  </cellStyles>
  <dxfs count="110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3300"/>
      <color rgb="FF000000"/>
      <color rgb="FFCCFF99"/>
      <color rgb="FFCCFFCC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 b="1"/>
              <a:t>Pagos 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Grafico!$C$2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CCFF99"/>
              </a:solidFill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Grafico!$C$3:$C$22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182-4A6B-B2AD-C18FD004F6AF}"/>
            </c:ext>
          </c:extLst>
        </c:ser>
        <c:ser>
          <c:idx val="1"/>
          <c:order val="1"/>
          <c:tx>
            <c:strRef>
              <c:f>Grafico!$D$2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Grafico!$D$3:$D$22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9"/>
        <c:overlap val="100"/>
        <c:axId val="1327333407"/>
        <c:axId val="1327333823"/>
      </c:barChart>
      <c:lineChart>
        <c:grouping val="standard"/>
        <c:varyColors val="0"/>
        <c:ser>
          <c:idx val="2"/>
          <c:order val="2"/>
          <c:tx>
            <c:strRef>
              <c:f>Grafico!$E$2</c:f>
              <c:strCache>
                <c:ptCount val="1"/>
                <c:pt idx="0">
                  <c:v>ACREDITADO EN BANCO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Grafico!$E$3:$E$22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333407"/>
        <c:axId val="1327333823"/>
      </c:lineChart>
      <c:lineChart>
        <c:grouping val="stacked"/>
        <c:varyColors val="0"/>
        <c:ser>
          <c:idx val="3"/>
          <c:order val="3"/>
          <c:tx>
            <c:strRef>
              <c:f>Grafico!$F$2</c:f>
              <c:strCache>
                <c:ptCount val="1"/>
                <c:pt idx="0">
                  <c:v>Tasa</c:v>
                </c:pt>
              </c:strCache>
            </c:strRef>
          </c:tx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Grafico!$F$3:$F$22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625999"/>
        <c:axId val="1467623087"/>
      </c:lineChart>
      <c:catAx>
        <c:axId val="1327333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823"/>
        <c:crosses val="autoZero"/>
        <c:auto val="0"/>
        <c:lblAlgn val="ctr"/>
        <c:lblOffset val="100"/>
        <c:noMultiLvlLbl val="0"/>
      </c:catAx>
      <c:valAx>
        <c:axId val="132733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€_-;\-* #,##0.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407"/>
        <c:crosses val="autoZero"/>
        <c:crossBetween val="between"/>
      </c:valAx>
      <c:valAx>
        <c:axId val="1467623087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467625999"/>
        <c:crosses val="max"/>
        <c:crossBetween val="between"/>
      </c:valAx>
      <c:catAx>
        <c:axId val="14676259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467623087"/>
        <c:crosses val="autoZero"/>
        <c:auto val="1"/>
        <c:lblAlgn val="ctr"/>
        <c:lblOffset val="100"/>
        <c:noMultiLvlLbl val="0"/>
      </c:catAx>
      <c:spPr>
        <a:noFill/>
        <a:ln w="50800"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179916</xdr:colOff>
      <xdr:row>1</xdr:row>
      <xdr:rowOff>110189</xdr:rowOff>
    </xdr:from>
    <xdr:to>
      <xdr:col>4</xdr:col>
      <xdr:colOff>63499</xdr:colOff>
      <xdr:row>5</xdr:row>
      <xdr:rowOff>95250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1166" y="417106"/>
          <a:ext cx="1407583" cy="895227"/>
        </a:xfrm>
        <a:prstGeom prst="downArrow">
          <a:avLst>
            <a:gd name="adj1" fmla="val 92353"/>
            <a:gd name="adj2" fmla="val 20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INGRESE  SU CAPITAL VIGENTE</a:t>
          </a:r>
          <a:r>
            <a:rPr lang="en-US" sz="1200" b="1" baseline="0"/>
            <a:t> EN CADA SERIE</a:t>
          </a:r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823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4BEF13-0887-D8F7-A696-51DCB29368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104"/>
  <sheetViews>
    <sheetView showGridLines="0" tabSelected="1" view="pageBreakPreview" zoomScale="85" zoomScaleNormal="85" zoomScaleSheetLayoutView="85" workbookViewId="0">
      <selection activeCell="D15" sqref="D15"/>
    </sheetView>
  </sheetViews>
  <sheetFormatPr baseColWidth="10" defaultRowHeight="15" x14ac:dyDescent="0.25"/>
  <cols>
    <col min="1" max="1" width="5.7109375" bestFit="1" customWidth="1"/>
    <col min="2" max="2" width="35.7109375" bestFit="1" customWidth="1"/>
    <col min="3" max="3" width="3.28515625" customWidth="1"/>
    <col min="4" max="4" width="19.42578125" customWidth="1"/>
    <col min="5" max="5" width="3.7109375" customWidth="1"/>
    <col min="6" max="6" width="17.85546875" customWidth="1"/>
    <col min="7" max="7" width="3" customWidth="1"/>
    <col min="8" max="8" width="19.85546875" bestFit="1" customWidth="1"/>
    <col min="9" max="9" width="3.85546875" customWidth="1"/>
    <col min="10" max="10" width="13.85546875" customWidth="1"/>
    <col min="11" max="11" width="3.85546875" customWidth="1"/>
    <col min="13" max="17" width="11.42578125" customWidth="1"/>
  </cols>
  <sheetData>
    <row r="1" spans="1:29" ht="23.25" x14ac:dyDescent="0.25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x14ac:dyDescent="0.25">
      <c r="B2" s="9"/>
      <c r="C2" s="9"/>
      <c r="D2" s="9"/>
      <c r="E2" s="9"/>
      <c r="F2" s="37"/>
      <c r="G2" s="37"/>
      <c r="H2" s="37"/>
      <c r="I2" s="37"/>
      <c r="K2" s="3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7" customHeight="1" x14ac:dyDescent="0.25">
      <c r="A3" s="87" t="s">
        <v>30</v>
      </c>
      <c r="B3" s="87" t="s">
        <v>9</v>
      </c>
      <c r="C3" s="9"/>
      <c r="D3" s="88"/>
      <c r="E3" s="9"/>
      <c r="F3" s="88" t="s">
        <v>33</v>
      </c>
      <c r="G3" s="37"/>
      <c r="H3" s="88" t="s">
        <v>18</v>
      </c>
      <c r="I3" s="37"/>
      <c r="J3" s="88" t="s">
        <v>27</v>
      </c>
      <c r="K3" s="3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25">
      <c r="A4" s="87"/>
      <c r="B4" s="87"/>
      <c r="C4" s="9"/>
      <c r="D4" s="88"/>
      <c r="E4" s="9"/>
      <c r="F4" s="88" t="s">
        <v>26</v>
      </c>
      <c r="G4" s="38"/>
      <c r="H4" s="88"/>
      <c r="I4" s="37"/>
      <c r="J4" s="88"/>
      <c r="K4" s="3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25">
      <c r="B5" s="10"/>
      <c r="C5" s="9"/>
      <c r="D5" s="10"/>
      <c r="E5" s="9"/>
      <c r="F5" s="10"/>
      <c r="G5" s="9"/>
      <c r="H5" s="9"/>
      <c r="I5" s="9"/>
      <c r="J5" s="9"/>
      <c r="K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8" spans="1:29" ht="15.75" thickBot="1" x14ac:dyDescent="0.3">
      <c r="B8" s="9"/>
      <c r="C8" s="9"/>
      <c r="D8" s="41"/>
      <c r="E8" s="41"/>
      <c r="F8" s="41"/>
      <c r="G8" s="9"/>
      <c r="H8" s="36"/>
      <c r="I8" s="36"/>
      <c r="J8" s="36"/>
      <c r="K8" s="36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thickBot="1" x14ac:dyDescent="0.3">
      <c r="A9">
        <v>2</v>
      </c>
      <c r="B9" s="45" t="s">
        <v>22</v>
      </c>
      <c r="C9" s="9"/>
      <c r="D9" s="40"/>
      <c r="E9" s="41"/>
      <c r="F9" s="43">
        <f>SUM(Calculos!$AB$7:$AB$33)</f>
        <v>0</v>
      </c>
      <c r="G9" s="9"/>
      <c r="H9" s="39">
        <f>IF(D9=0,0,+Calculos!AE2)</f>
        <v>0</v>
      </c>
      <c r="I9" s="36"/>
      <c r="J9" s="39">
        <f>+H9*0.93</f>
        <v>0</v>
      </c>
      <c r="K9" s="36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.75" thickBot="1" x14ac:dyDescent="0.3">
      <c r="B10" s="24"/>
      <c r="C10" s="9"/>
      <c r="D10" s="42"/>
      <c r="E10" s="41"/>
      <c r="F10" s="41"/>
      <c r="G10" s="9"/>
      <c r="H10" s="36"/>
      <c r="I10" s="36"/>
      <c r="J10" s="36"/>
      <c r="K10" s="36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5.75" thickBot="1" x14ac:dyDescent="0.3">
      <c r="A11">
        <v>3</v>
      </c>
      <c r="B11" s="45" t="s">
        <v>24</v>
      </c>
      <c r="C11" s="9"/>
      <c r="D11" s="40"/>
      <c r="E11" s="41"/>
      <c r="F11" s="43">
        <f>+SUM(Calculos!$L$7:$L$33)</f>
        <v>0</v>
      </c>
      <c r="G11" s="9"/>
      <c r="H11" s="39">
        <f>IF(D11=0,0,+Calculos!O2)</f>
        <v>0</v>
      </c>
      <c r="I11" s="36"/>
      <c r="J11" s="39">
        <f>+H11*0.93</f>
        <v>0</v>
      </c>
      <c r="K11" s="36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.75" thickBot="1" x14ac:dyDescent="0.3">
      <c r="B12" s="24"/>
      <c r="C12" s="9"/>
      <c r="D12" s="42"/>
      <c r="E12" s="41"/>
      <c r="F12" s="41"/>
      <c r="G12" s="9"/>
      <c r="H12" s="36"/>
      <c r="I12" s="36"/>
      <c r="J12" s="36"/>
      <c r="K12" s="3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.75" thickBot="1" x14ac:dyDescent="0.3">
      <c r="A13">
        <v>6</v>
      </c>
      <c r="B13" s="45" t="s">
        <v>28</v>
      </c>
      <c r="C13" s="9"/>
      <c r="D13" s="40"/>
      <c r="E13" s="41"/>
      <c r="F13" s="43">
        <f>+SUM(Calculos!$AR$7:$AR$33)</f>
        <v>0</v>
      </c>
      <c r="G13" s="9"/>
      <c r="H13" s="39">
        <f>IF(D13=0,0,+Calculos!AU2)</f>
        <v>0</v>
      </c>
      <c r="I13" s="36"/>
      <c r="J13" s="39">
        <f>+H13*0.93</f>
        <v>0</v>
      </c>
      <c r="K13" s="36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.75" thickBot="1" x14ac:dyDescent="0.3">
      <c r="B14" s="24"/>
      <c r="C14" s="9"/>
      <c r="D14" s="42"/>
      <c r="E14" s="41"/>
      <c r="F14" s="41"/>
      <c r="G14" s="9"/>
      <c r="H14" s="36"/>
      <c r="I14" s="36"/>
      <c r="J14" s="36"/>
      <c r="K14" s="36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.75" thickBot="1" x14ac:dyDescent="0.3">
      <c r="A15">
        <v>7</v>
      </c>
      <c r="B15" s="45" t="s">
        <v>29</v>
      </c>
      <c r="C15" s="9"/>
      <c r="D15" s="40"/>
      <c r="E15" s="41"/>
      <c r="F15" s="43">
        <f>+SUM(Calculos!$AZ$7:$AZ$33)</f>
        <v>0</v>
      </c>
      <c r="G15" s="9"/>
      <c r="H15" s="39">
        <f>IF(D15=0,0,+Calculos!BC2)</f>
        <v>0</v>
      </c>
      <c r="I15" s="36"/>
      <c r="J15" s="39">
        <f>+H15*0.93</f>
        <v>0</v>
      </c>
      <c r="K15" s="36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5.75" thickBot="1" x14ac:dyDescent="0.3">
      <c r="B16" s="24"/>
      <c r="C16" s="9"/>
      <c r="D16" s="42"/>
      <c r="E16" s="41"/>
      <c r="F16" s="41"/>
      <c r="G16" s="9"/>
      <c r="H16" s="36"/>
      <c r="I16" s="36"/>
      <c r="J16" s="36"/>
      <c r="K16" s="3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.75" thickBot="1" x14ac:dyDescent="0.3">
      <c r="A17">
        <v>17</v>
      </c>
      <c r="B17" s="45" t="s">
        <v>34</v>
      </c>
      <c r="C17" s="9"/>
      <c r="D17" s="40"/>
      <c r="E17" s="41"/>
      <c r="F17" s="43">
        <f>+SUM(Calculos!$DT$7:$DT$32)</f>
        <v>0</v>
      </c>
      <c r="G17" s="9"/>
      <c r="H17" s="39">
        <f>IF(D17=0,0,+Calculos!DW2)</f>
        <v>0</v>
      </c>
      <c r="I17" s="36"/>
      <c r="J17" s="39">
        <f>+H17*0.93</f>
        <v>0</v>
      </c>
      <c r="K17" s="36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.75" thickBot="1" x14ac:dyDescent="0.3">
      <c r="B18" s="24"/>
      <c r="C18" s="9"/>
      <c r="D18" s="42"/>
      <c r="E18" s="41"/>
      <c r="F18" s="41"/>
      <c r="G18" s="9"/>
      <c r="H18" s="36"/>
      <c r="I18" s="36"/>
      <c r="J18" s="36"/>
      <c r="K18" s="36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thickBot="1" x14ac:dyDescent="0.3">
      <c r="A19">
        <v>18</v>
      </c>
      <c r="B19" s="45" t="s">
        <v>35</v>
      </c>
      <c r="C19" s="9"/>
      <c r="D19" s="40"/>
      <c r="E19" s="41"/>
      <c r="F19" s="43">
        <f>+SUM(Calculos!EB7:EB33)</f>
        <v>0</v>
      </c>
      <c r="G19" s="9"/>
      <c r="H19" s="39">
        <f>IF(D19=0,0,+Calculos!EE2)</f>
        <v>0</v>
      </c>
      <c r="I19" s="36"/>
      <c r="J19" s="39">
        <f>+H19*0.93</f>
        <v>0</v>
      </c>
      <c r="K19" s="3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.75" thickBot="1" x14ac:dyDescent="0.3">
      <c r="B20" s="24"/>
      <c r="C20" s="9"/>
      <c r="D20" s="42"/>
      <c r="E20" s="41"/>
      <c r="F20" s="41"/>
      <c r="G20" s="9"/>
      <c r="H20" s="36"/>
      <c r="I20" s="36"/>
      <c r="J20" s="36"/>
      <c r="K20" s="3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.75" thickBot="1" x14ac:dyDescent="0.3">
      <c r="A21">
        <f>+A19+1</f>
        <v>19</v>
      </c>
      <c r="B21" s="45" t="s">
        <v>37</v>
      </c>
      <c r="C21" s="9"/>
      <c r="D21" s="40"/>
      <c r="E21" s="41"/>
      <c r="F21" s="43">
        <f>+SUM(Calculos!ER7:ER33)</f>
        <v>0</v>
      </c>
      <c r="G21" s="9"/>
      <c r="H21" s="39">
        <f>IF(D21=0,0,+Calculos!EU2)</f>
        <v>0</v>
      </c>
      <c r="I21" s="36"/>
      <c r="J21" s="39">
        <f>+H21*0.93</f>
        <v>0</v>
      </c>
      <c r="K21" s="36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.75" thickBot="1" x14ac:dyDescent="0.3">
      <c r="D22" s="42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thickBot="1" x14ac:dyDescent="0.3">
      <c r="A23">
        <f>+A21+1</f>
        <v>20</v>
      </c>
      <c r="B23" s="45" t="s">
        <v>38</v>
      </c>
      <c r="C23" s="9"/>
      <c r="D23" s="40"/>
      <c r="E23" s="41"/>
      <c r="F23" s="43">
        <f>+SUM(Calculos!EZ7:EZ23)</f>
        <v>0</v>
      </c>
      <c r="G23" s="9"/>
      <c r="H23" s="39">
        <f>IF(D23=0,0,+Calculos!FC2)</f>
        <v>0</v>
      </c>
      <c r="I23" s="36"/>
      <c r="J23" s="39">
        <f>+H23*0.93</f>
        <v>0</v>
      </c>
      <c r="K23" s="3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thickBot="1" x14ac:dyDescent="0.3">
      <c r="B24" s="24"/>
      <c r="C24" s="9"/>
      <c r="D24" s="42"/>
      <c r="E24" s="41"/>
      <c r="F24" s="41"/>
      <c r="G24" s="9"/>
      <c r="H24" s="36"/>
      <c r="I24" s="36"/>
      <c r="J24" s="36"/>
      <c r="K24" s="36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.75" thickBot="1" x14ac:dyDescent="0.3">
      <c r="A25">
        <v>21</v>
      </c>
      <c r="B25" s="45" t="s">
        <v>40</v>
      </c>
      <c r="C25" s="9"/>
      <c r="D25" s="40"/>
      <c r="E25" s="41"/>
      <c r="F25" s="43">
        <f>SUM(Calculos!$T$7:$T$33)</f>
        <v>0</v>
      </c>
      <c r="G25" s="9"/>
      <c r="H25" s="39">
        <f>IF(D25=0,0,+Calculos!W2)</f>
        <v>0</v>
      </c>
      <c r="I25" s="36"/>
      <c r="J25" s="39">
        <f>+H25*0.93</f>
        <v>0</v>
      </c>
      <c r="K25" s="3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thickBot="1" x14ac:dyDescent="0.3">
      <c r="K26" s="36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.75" customHeight="1" thickBot="1" x14ac:dyDescent="0.3">
      <c r="A27">
        <v>1</v>
      </c>
      <c r="B27" s="35" t="s">
        <v>41</v>
      </c>
      <c r="C27" s="9"/>
      <c r="D27" s="40"/>
      <c r="E27" s="41"/>
      <c r="F27" s="43">
        <f>SUM(Calculos!$BX$7:$BX$33)</f>
        <v>0</v>
      </c>
      <c r="G27" s="9"/>
      <c r="H27" s="39">
        <f>IF(D27=0,0,+Calculos!CA2)</f>
        <v>0</v>
      </c>
      <c r="I27" s="36"/>
      <c r="J27" s="39">
        <f>+H27*0.93</f>
        <v>0</v>
      </c>
      <c r="K27" s="3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5.75" thickBot="1" x14ac:dyDescent="0.3">
      <c r="B28" s="24"/>
      <c r="C28" s="9"/>
      <c r="D28" s="42"/>
      <c r="E28" s="41"/>
      <c r="F28" s="41"/>
      <c r="G28" s="9"/>
      <c r="H28" s="36"/>
      <c r="I28" s="36"/>
      <c r="J28" s="36"/>
      <c r="K28" s="36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.75" thickBot="1" x14ac:dyDescent="0.3">
      <c r="A29">
        <v>2</v>
      </c>
      <c r="B29" s="35" t="s">
        <v>44</v>
      </c>
      <c r="C29" s="9"/>
      <c r="D29" s="40"/>
      <c r="E29" s="41"/>
      <c r="F29" s="43">
        <f>SUM(Calculos!$EJ$7:$EJ$33)</f>
        <v>0</v>
      </c>
      <c r="G29" s="9"/>
      <c r="H29" s="39">
        <f>IF(D29=0,0,+Calculos!EM2)</f>
        <v>0</v>
      </c>
      <c r="I29" s="36"/>
      <c r="J29" s="39">
        <f>+H29*0.93</f>
        <v>0</v>
      </c>
      <c r="K29" s="36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.75" thickBot="1" x14ac:dyDescent="0.3">
      <c r="B30" s="24"/>
      <c r="C30" s="9"/>
      <c r="D30" s="42"/>
      <c r="E30" s="41"/>
      <c r="F30" s="41"/>
      <c r="G30" s="9"/>
      <c r="H30" s="36"/>
      <c r="I30" s="36"/>
      <c r="J30" s="36"/>
      <c r="K30" s="3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5.75" thickBot="1" x14ac:dyDescent="0.3">
      <c r="A31">
        <v>3</v>
      </c>
      <c r="B31" s="35" t="s">
        <v>45</v>
      </c>
      <c r="C31" s="9"/>
      <c r="D31" s="40"/>
      <c r="E31" s="41"/>
      <c r="F31" s="43">
        <f>SUM(Calculos!$CF$7:$CF$33)</f>
        <v>0</v>
      </c>
      <c r="G31" s="9"/>
      <c r="H31" s="39">
        <f>IF(D31=0,0,+Calculos!CI2)</f>
        <v>0</v>
      </c>
      <c r="I31" s="36"/>
      <c r="J31" s="39">
        <f>+H31*0.93</f>
        <v>0</v>
      </c>
      <c r="K31" s="36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5.75" thickBot="1" x14ac:dyDescent="0.3">
      <c r="B32" s="24"/>
      <c r="C32" s="9"/>
      <c r="D32" s="42"/>
      <c r="E32" s="41"/>
      <c r="F32" s="41"/>
      <c r="G32" s="9"/>
      <c r="H32" s="36"/>
      <c r="I32" s="36"/>
      <c r="J32" s="36"/>
      <c r="K32" s="36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5.75" thickBot="1" x14ac:dyDescent="0.3">
      <c r="A33">
        <v>4</v>
      </c>
      <c r="B33" s="35" t="s">
        <v>47</v>
      </c>
      <c r="C33" s="9"/>
      <c r="D33" s="40"/>
      <c r="E33" s="41"/>
      <c r="F33" s="43">
        <f>SUM(Calculos!FH7:FH31)</f>
        <v>0</v>
      </c>
      <c r="G33" s="9"/>
      <c r="H33" s="39">
        <f>IF(D33=0,0,+Calculos!FK2)</f>
        <v>0</v>
      </c>
      <c r="I33" s="36"/>
      <c r="J33" s="39">
        <f>+H33*0.93</f>
        <v>0</v>
      </c>
      <c r="K33" s="36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5.75" thickBot="1" x14ac:dyDescent="0.3">
      <c r="B34" s="24"/>
      <c r="C34" s="9"/>
      <c r="D34" s="42"/>
      <c r="E34" s="41"/>
      <c r="F34" s="41"/>
      <c r="G34" s="9"/>
      <c r="H34" s="36"/>
      <c r="I34" s="36"/>
      <c r="J34" s="36"/>
      <c r="K34" s="36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5.75" thickBot="1" x14ac:dyDescent="0.3">
      <c r="A35">
        <v>5</v>
      </c>
      <c r="B35" s="35" t="s">
        <v>46</v>
      </c>
      <c r="C35" s="9"/>
      <c r="D35" s="40"/>
      <c r="E35" s="41"/>
      <c r="F35" s="43">
        <f>SUM(Calculos!BP7:BP33)</f>
        <v>0</v>
      </c>
      <c r="G35" s="9"/>
      <c r="H35" s="39">
        <f>IF(D35=0,0,+Calculos!BS2)</f>
        <v>0</v>
      </c>
      <c r="I35" s="36"/>
      <c r="J35" s="39">
        <f>+H35*0.93</f>
        <v>0</v>
      </c>
      <c r="K35" s="36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5.75" thickBot="1" x14ac:dyDescent="0.3">
      <c r="B36" s="24"/>
      <c r="C36" s="9"/>
      <c r="D36" s="42"/>
      <c r="E36" s="41"/>
      <c r="F36" s="41"/>
      <c r="G36" s="9"/>
      <c r="H36" s="36"/>
      <c r="I36" s="36"/>
      <c r="J36" s="36"/>
      <c r="K36" s="36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5.75" thickBot="1" x14ac:dyDescent="0.3">
      <c r="A37">
        <v>6</v>
      </c>
      <c r="B37" s="35" t="s">
        <v>48</v>
      </c>
      <c r="C37" s="9"/>
      <c r="D37" s="40"/>
      <c r="E37" s="41"/>
      <c r="F37" s="43">
        <f>+SUM(Calculos!DD7:DD57)</f>
        <v>0</v>
      </c>
      <c r="G37" s="9"/>
      <c r="H37" s="39">
        <f>IF(D37=0,0,+Calculos!DG2)</f>
        <v>0</v>
      </c>
      <c r="I37" s="36"/>
      <c r="J37" s="39">
        <f>+H37*0.93</f>
        <v>0</v>
      </c>
      <c r="K37" s="36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5.75" thickBot="1" x14ac:dyDescent="0.3">
      <c r="B38" s="24"/>
      <c r="C38" s="9"/>
      <c r="D38" s="42"/>
      <c r="E38" s="41"/>
      <c r="F38" s="41"/>
      <c r="G38" s="9"/>
      <c r="H38" s="36"/>
      <c r="I38" s="36"/>
      <c r="J38" s="36"/>
      <c r="K38" s="36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9.5" thickBot="1" x14ac:dyDescent="0.35">
      <c r="A39">
        <v>7</v>
      </c>
      <c r="B39" s="35" t="s">
        <v>49</v>
      </c>
      <c r="C39" s="9"/>
      <c r="D39" s="40"/>
      <c r="E39" s="41"/>
      <c r="F39" s="43">
        <f>+SUM(Calculos!$AJ$7:$AJ$33)</f>
        <v>0</v>
      </c>
      <c r="G39" s="9"/>
      <c r="H39" s="39">
        <f>IF(D39=0,0,+Calculos!AM2)</f>
        <v>0</v>
      </c>
      <c r="I39" s="36"/>
      <c r="J39" s="39">
        <f>+H39*0.93</f>
        <v>0</v>
      </c>
      <c r="K39" s="50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9.5" thickBot="1" x14ac:dyDescent="0.35">
      <c r="B40" s="24"/>
      <c r="C40" s="9"/>
      <c r="D40" s="42"/>
      <c r="E40" s="41"/>
      <c r="F40" s="41"/>
      <c r="G40" s="9"/>
      <c r="H40" s="36"/>
      <c r="I40" s="36"/>
      <c r="J40" s="36"/>
      <c r="K40" s="50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9.5" thickBot="1" x14ac:dyDescent="0.35">
      <c r="A41">
        <v>8</v>
      </c>
      <c r="B41" s="35" t="s">
        <v>50</v>
      </c>
      <c r="C41" s="9"/>
      <c r="D41" s="40"/>
      <c r="E41" s="41"/>
      <c r="F41" s="43">
        <f>+SUM(Calculos!$CV$7:$CV$34)</f>
        <v>0</v>
      </c>
      <c r="G41" s="9"/>
      <c r="H41" s="39">
        <f>IF(D41=0,0,+Calculos!CY2)</f>
        <v>0</v>
      </c>
      <c r="I41" s="36"/>
      <c r="J41" s="39">
        <f>+H41*0.93</f>
        <v>0</v>
      </c>
      <c r="K41" s="50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5.75" thickBot="1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21.75" thickBot="1" x14ac:dyDescent="0.35">
      <c r="B43" s="33" t="s">
        <v>20</v>
      </c>
      <c r="C43" s="9"/>
      <c r="D43" s="44">
        <f>+D9+D13+D27+D31+D25+D11+D15+D17+D19+D21+D23+D29+D35+D33+D37+D39+D41</f>
        <v>0</v>
      </c>
      <c r="E43" s="41"/>
      <c r="F43" s="44">
        <f>+F9+F13+F27+F31+F25+F11+F15+F17+F19+F21+F23+F29+F35+F33+F37+F39+F41</f>
        <v>0</v>
      </c>
      <c r="G43" s="9"/>
      <c r="H43" s="46">
        <f>IF(D43=0,0,(+((D9*H9)+(D13*H13)+(D27*H27)+(D31*H31)+(D25*H25)+(D11*H11)+(D15*H15)+(D17*H17)+(D19*H19)+(D21*H21)+(D23*H23)+(D29*H29)+(D35*H35)+(D33*H33)+(D37*H37)+(D39*H39)+(D41*H41))/D43))</f>
        <v>0</v>
      </c>
      <c r="I43" s="50"/>
      <c r="J43" s="46">
        <f>IF(D43=0,0,(+(D9*J9)+(D11*J11)+(D13*J13)+(D27*J27)+(D31*J31)+(D25*J25)+(D15*J15)+(D17*J17)+(D19*J19)+(D21*J21)+(D23*J23)+(D29*J29)+(D35*J35)+(D33*J33)+(D37*J37)+(D39*J39)+(D41*J41))/D43)</f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x14ac:dyDescent="0.25"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x14ac:dyDescent="0.25"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x14ac:dyDescent="0.25">
      <c r="M46" s="9"/>
      <c r="N46" s="9"/>
    </row>
    <row r="47" spans="1:29" x14ac:dyDescent="0.25">
      <c r="M47" s="9"/>
      <c r="N47" s="9"/>
    </row>
    <row r="48" spans="1:29" x14ac:dyDescent="0.25">
      <c r="M48" s="9"/>
      <c r="N48" s="9"/>
    </row>
    <row r="49" spans="13:14" x14ac:dyDescent="0.25">
      <c r="M49" s="9"/>
      <c r="N49" s="9"/>
    </row>
    <row r="50" spans="13:14" x14ac:dyDescent="0.25">
      <c r="M50" s="9"/>
      <c r="N50" s="9"/>
    </row>
    <row r="51" spans="13:14" x14ac:dyDescent="0.25">
      <c r="M51" s="9"/>
      <c r="N51" s="9"/>
    </row>
    <row r="52" spans="13:14" x14ac:dyDescent="0.25">
      <c r="M52" s="9"/>
      <c r="N52" s="9"/>
    </row>
    <row r="53" spans="13:14" x14ac:dyDescent="0.25">
      <c r="M53" s="9"/>
      <c r="N53" s="9"/>
    </row>
    <row r="54" spans="13:14" x14ac:dyDescent="0.25">
      <c r="M54" s="9"/>
      <c r="N54" s="9"/>
    </row>
    <row r="55" spans="13:14" x14ac:dyDescent="0.25">
      <c r="M55" s="9"/>
      <c r="N55" s="9"/>
    </row>
    <row r="56" spans="13:14" x14ac:dyDescent="0.25">
      <c r="M56" s="9"/>
      <c r="N56" s="9"/>
    </row>
    <row r="57" spans="13:14" x14ac:dyDescent="0.25">
      <c r="M57" s="9"/>
      <c r="N57" s="9"/>
    </row>
    <row r="58" spans="13:14" x14ac:dyDescent="0.25">
      <c r="M58" s="9"/>
      <c r="N58" s="9"/>
    </row>
    <row r="59" spans="13:14" x14ac:dyDescent="0.25">
      <c r="M59" s="9"/>
      <c r="N59" s="9"/>
    </row>
    <row r="60" spans="13:14" x14ac:dyDescent="0.25">
      <c r="M60" s="9"/>
      <c r="N60" s="9"/>
    </row>
    <row r="61" spans="13:14" x14ac:dyDescent="0.25">
      <c r="M61" s="9"/>
      <c r="N61" s="9"/>
    </row>
    <row r="62" spans="13:14" x14ac:dyDescent="0.25">
      <c r="M62" s="9"/>
      <c r="N62" s="9"/>
    </row>
    <row r="63" spans="13:14" x14ac:dyDescent="0.25">
      <c r="M63" s="9"/>
      <c r="N63" s="9"/>
    </row>
    <row r="64" spans="13:14" x14ac:dyDescent="0.25">
      <c r="M64" s="9"/>
      <c r="N64" s="9"/>
    </row>
    <row r="65" spans="13:14" x14ac:dyDescent="0.25">
      <c r="M65" s="9"/>
      <c r="N65" s="9"/>
    </row>
    <row r="66" spans="13:14" x14ac:dyDescent="0.25">
      <c r="M66" s="9"/>
      <c r="N66" s="9"/>
    </row>
    <row r="67" spans="13:14" x14ac:dyDescent="0.25">
      <c r="M67" s="9"/>
      <c r="N67" s="9"/>
    </row>
    <row r="68" spans="13:14" x14ac:dyDescent="0.25">
      <c r="M68" s="9"/>
      <c r="N68" s="9"/>
    </row>
    <row r="69" spans="13:14" x14ac:dyDescent="0.25">
      <c r="M69" s="9"/>
      <c r="N69" s="9"/>
    </row>
    <row r="70" spans="13:14" x14ac:dyDescent="0.25">
      <c r="M70" s="9"/>
      <c r="N70" s="9"/>
    </row>
    <row r="71" spans="13:14" x14ac:dyDescent="0.25">
      <c r="M71" s="9"/>
      <c r="N71" s="9"/>
    </row>
    <row r="72" spans="13:14" x14ac:dyDescent="0.25">
      <c r="M72" s="9"/>
      <c r="N72" s="9"/>
    </row>
    <row r="73" spans="13:14" x14ac:dyDescent="0.25">
      <c r="M73" s="9"/>
      <c r="N73" s="9"/>
    </row>
    <row r="74" spans="13:14" x14ac:dyDescent="0.25">
      <c r="M74" s="9"/>
      <c r="N74" s="9"/>
    </row>
    <row r="75" spans="13:14" x14ac:dyDescent="0.25">
      <c r="M75" s="9"/>
      <c r="N75" s="9"/>
    </row>
    <row r="76" spans="13:14" x14ac:dyDescent="0.25">
      <c r="M76" s="9"/>
      <c r="N76" s="9"/>
    </row>
    <row r="77" spans="13:14" x14ac:dyDescent="0.25">
      <c r="M77" s="9"/>
      <c r="N77" s="9"/>
    </row>
    <row r="78" spans="13:14" x14ac:dyDescent="0.25">
      <c r="M78" s="9"/>
      <c r="N78" s="9"/>
    </row>
    <row r="79" spans="13:14" x14ac:dyDescent="0.25">
      <c r="M79" s="9"/>
      <c r="N79" s="9"/>
    </row>
    <row r="80" spans="13:14" x14ac:dyDescent="0.25">
      <c r="M80" s="9"/>
      <c r="N80" s="9"/>
    </row>
    <row r="81" spans="2:14" x14ac:dyDescent="0.25">
      <c r="M81" s="9"/>
      <c r="N81" s="9"/>
    </row>
    <row r="82" spans="2:14" x14ac:dyDescent="0.25">
      <c r="M82" s="9"/>
      <c r="N82" s="9"/>
    </row>
    <row r="83" spans="2:14" x14ac:dyDescent="0.25">
      <c r="M83" s="9"/>
      <c r="N83" s="9"/>
    </row>
    <row r="84" spans="2:14" x14ac:dyDescent="0.25">
      <c r="M84" s="9"/>
      <c r="N84" s="9"/>
    </row>
    <row r="85" spans="2:14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M85" s="9"/>
      <c r="N85" s="9"/>
    </row>
    <row r="86" spans="2:14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M86" s="9"/>
      <c r="N86" s="9"/>
    </row>
    <row r="87" spans="2:14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M87" s="9"/>
      <c r="N87" s="9"/>
    </row>
    <row r="88" spans="2:14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M88" s="9"/>
      <c r="N88" s="9"/>
    </row>
    <row r="89" spans="2:14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M89" s="9"/>
      <c r="N89" s="9"/>
    </row>
    <row r="90" spans="2:14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M90" s="9"/>
      <c r="N90" s="9"/>
    </row>
    <row r="91" spans="2:14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M91" s="9"/>
      <c r="N91" s="9"/>
    </row>
    <row r="92" spans="2:14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M92" s="9"/>
      <c r="N92" s="9"/>
    </row>
    <row r="93" spans="2:14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M93" s="9"/>
      <c r="N93" s="9"/>
    </row>
    <row r="94" spans="2:14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M94" s="9"/>
      <c r="N94" s="9"/>
    </row>
    <row r="95" spans="2:14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M95" s="9"/>
      <c r="N95" s="9"/>
    </row>
    <row r="96" spans="2:14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M96" s="9"/>
      <c r="N96" s="9"/>
    </row>
    <row r="97" spans="2:14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M97" s="9"/>
      <c r="N97" s="9"/>
    </row>
    <row r="98" spans="2:14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M98" s="9"/>
      <c r="N98" s="9"/>
    </row>
    <row r="99" spans="2:14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M99" s="9"/>
      <c r="N99" s="9"/>
    </row>
    <row r="100" spans="2:14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M100" s="9"/>
      <c r="N100" s="9"/>
    </row>
    <row r="101" spans="2:14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M101" s="9"/>
      <c r="N101" s="9"/>
    </row>
    <row r="102" spans="2:14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M102" s="9"/>
      <c r="N102" s="9"/>
    </row>
    <row r="103" spans="2:14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M103" s="9"/>
      <c r="N103" s="9"/>
    </row>
    <row r="104" spans="2:14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M104" s="9"/>
      <c r="N104" s="9"/>
    </row>
  </sheetData>
  <sheetProtection algorithmName="SHA-512" hashValue="dBHApetIALO0NfToTvgh6/Gpl4wa/PfidQz51uNcpXUfzsZY+0rkemGcBrzW3iIZKoEp9rLGwpqBXpmUgMfijg==" saltValue="mKP6f59WbeYpOvt9NImyUA==" spinCount="100000" sheet="1" objects="1" selectLockedCells="1"/>
  <mergeCells count="7">
    <mergeCell ref="A1:K1"/>
    <mergeCell ref="A3:A4"/>
    <mergeCell ref="D3:D4"/>
    <mergeCell ref="B3:B4"/>
    <mergeCell ref="H3:H4"/>
    <mergeCell ref="J3:J4"/>
    <mergeCell ref="F3:F4"/>
  </mergeCells>
  <pageMargins left="0.25" right="0.25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S51"/>
  <sheetViews>
    <sheetView zoomScale="85" zoomScaleNormal="85" workbookViewId="0">
      <pane xSplit="7" ySplit="6" topLeftCell="H28" activePane="bottomRight" state="frozen"/>
      <selection activeCell="G3" sqref="G2:H3"/>
      <selection pane="topRight" activeCell="G3" sqref="G2:H3"/>
      <selection pane="bottomLeft" activeCell="G3" sqref="G2:H3"/>
      <selection pane="bottomRight" activeCell="CV4" sqref="CV4"/>
    </sheetView>
  </sheetViews>
  <sheetFormatPr baseColWidth="10" defaultRowHeight="15" outlineLevelCol="1" x14ac:dyDescent="0.25"/>
  <cols>
    <col min="1" max="1" width="5.28515625" customWidth="1"/>
    <col min="2" max="3" width="3.140625" bestFit="1" customWidth="1"/>
    <col min="4" max="4" width="3" bestFit="1" customWidth="1"/>
    <col min="5" max="5" width="6.28515625" customWidth="1"/>
    <col min="6" max="6" width="36" customWidth="1"/>
    <col min="7" max="7" width="6.7109375" bestFit="1" customWidth="1"/>
    <col min="8" max="8" width="7.42578125" style="1" bestFit="1" customWidth="1"/>
    <col min="9" max="9" width="28.85546875" hidden="1" customWidth="1" outlineLevel="1"/>
    <col min="10" max="10" width="15.28515625" hidden="1" customWidth="1" outlineLevel="1"/>
    <col min="11" max="11" width="9.85546875" hidden="1" customWidth="1" outlineLevel="1"/>
    <col min="12" max="12" width="18.28515625" hidden="1" customWidth="1" outlineLevel="1"/>
    <col min="13" max="13" width="9.28515625" hidden="1" customWidth="1" outlineLevel="1"/>
    <col min="14" max="14" width="11.7109375" bestFit="1" customWidth="1" collapsed="1"/>
    <col min="15" max="15" width="9.85546875" bestFit="1" customWidth="1"/>
    <col min="16" max="16" width="7.42578125" style="1" bestFit="1" customWidth="1"/>
    <col min="17" max="17" width="28.85546875" hidden="1" customWidth="1" outlineLevel="1"/>
    <col min="18" max="18" width="15.28515625" hidden="1" customWidth="1" outlineLevel="1"/>
    <col min="19" max="19" width="9.85546875" hidden="1" customWidth="1" outlineLevel="1"/>
    <col min="20" max="20" width="18.28515625" hidden="1" customWidth="1" outlineLevel="1"/>
    <col min="21" max="21" width="9.85546875" hidden="1" customWidth="1" outlineLevel="1"/>
    <col min="22" max="22" width="11.7109375" bestFit="1" customWidth="1" collapsed="1"/>
    <col min="23" max="23" width="9.85546875" bestFit="1" customWidth="1"/>
    <col min="24" max="24" width="7.42578125" style="1" bestFit="1" customWidth="1"/>
    <col min="25" max="25" width="28.85546875" hidden="1" customWidth="1" outlineLevel="1"/>
    <col min="26" max="26" width="15.28515625" hidden="1" customWidth="1" outlineLevel="1"/>
    <col min="27" max="27" width="9.85546875" hidden="1" customWidth="1" outlineLevel="1"/>
    <col min="28" max="28" width="18.28515625" hidden="1" customWidth="1" outlineLevel="1"/>
    <col min="29" max="29" width="9.85546875" hidden="1" customWidth="1" outlineLevel="1"/>
    <col min="30" max="30" width="11.7109375" bestFit="1" customWidth="1" collapsed="1"/>
    <col min="31" max="31" width="10.42578125" bestFit="1" customWidth="1"/>
    <col min="32" max="32" width="7.42578125" bestFit="1" customWidth="1"/>
    <col min="33" max="33" width="27.42578125" hidden="1" customWidth="1" outlineLevel="1"/>
    <col min="34" max="34" width="15.28515625" hidden="1" customWidth="1" outlineLevel="1"/>
    <col min="35" max="35" width="7.140625" hidden="1" customWidth="1" outlineLevel="1"/>
    <col min="36" max="36" width="18.28515625" hidden="1" customWidth="1" outlineLevel="1"/>
    <col min="37" max="37" width="9.85546875" hidden="1" customWidth="1" outlineLevel="1"/>
    <col min="38" max="38" width="11.7109375" bestFit="1" customWidth="1" collapsed="1"/>
    <col min="39" max="39" width="10.42578125" bestFit="1" customWidth="1"/>
    <col min="40" max="40" width="8.140625" bestFit="1" customWidth="1"/>
    <col min="41" max="41" width="28.85546875" hidden="1" customWidth="1" outlineLevel="1"/>
    <col min="42" max="42" width="15.28515625" hidden="1" customWidth="1" outlineLevel="1"/>
    <col min="43" max="43" width="7.140625" hidden="1" customWidth="1" outlineLevel="1"/>
    <col min="44" max="44" width="18.28515625" hidden="1" customWidth="1" outlineLevel="1"/>
    <col min="45" max="45" width="9.85546875" hidden="1" customWidth="1" outlineLevel="1"/>
    <col min="46" max="46" width="11.7109375" bestFit="1" customWidth="1" collapsed="1"/>
    <col min="47" max="47" width="10.42578125" bestFit="1" customWidth="1"/>
    <col min="48" max="48" width="8.140625" bestFit="1" customWidth="1"/>
    <col min="49" max="49" width="27.42578125" hidden="1" customWidth="1" outlineLevel="1"/>
    <col min="50" max="50" width="15.28515625" hidden="1" customWidth="1" outlineLevel="1"/>
    <col min="51" max="51" width="7.140625" hidden="1" customWidth="1" outlineLevel="1"/>
    <col min="52" max="52" width="18.28515625" hidden="1" customWidth="1" outlineLevel="1"/>
    <col min="53" max="53" width="9.85546875" hidden="1" customWidth="1" outlineLevel="1"/>
    <col min="54" max="54" width="11.7109375" bestFit="1" customWidth="1" collapsed="1"/>
    <col min="55" max="55" width="10.42578125" bestFit="1" customWidth="1"/>
    <col min="56" max="56" width="7.42578125" bestFit="1" customWidth="1"/>
    <col min="57" max="57" width="27.42578125" hidden="1" customWidth="1" outlineLevel="1"/>
    <col min="58" max="58" width="15.28515625" hidden="1" customWidth="1" outlineLevel="1"/>
    <col min="59" max="59" width="7.7109375" hidden="1" customWidth="1" outlineLevel="1"/>
    <col min="60" max="60" width="18.28515625" hidden="1" customWidth="1" outlineLevel="1"/>
    <col min="61" max="61" width="9.85546875" hidden="1" customWidth="1" outlineLevel="1"/>
    <col min="62" max="62" width="11.7109375" bestFit="1" customWidth="1" collapsed="1"/>
    <col min="63" max="63" width="12.28515625" customWidth="1"/>
    <col min="64" max="64" width="7.42578125" bestFit="1" customWidth="1"/>
    <col min="65" max="65" width="27.42578125" hidden="1" customWidth="1" outlineLevel="1"/>
    <col min="66" max="66" width="18.140625" hidden="1" customWidth="1" outlineLevel="1"/>
    <col min="67" max="67" width="8.28515625" hidden="1" customWidth="1" outlineLevel="1"/>
    <col min="68" max="68" width="18.28515625" hidden="1" customWidth="1" outlineLevel="1"/>
    <col min="69" max="69" width="9.85546875" hidden="1" customWidth="1" outlineLevel="1"/>
    <col min="70" max="70" width="11.7109375" bestFit="1" customWidth="1" collapsed="1"/>
    <col min="71" max="71" width="10.42578125" bestFit="1" customWidth="1"/>
    <col min="72" max="72" width="7.42578125" bestFit="1" customWidth="1"/>
    <col min="73" max="73" width="27.42578125" hidden="1" customWidth="1" outlineLevel="1"/>
    <col min="74" max="74" width="15.28515625" hidden="1" customWidth="1" outlineLevel="1"/>
    <col min="75" max="75" width="7.7109375" hidden="1" customWidth="1" outlineLevel="1"/>
    <col min="76" max="76" width="18.28515625" hidden="1" customWidth="1" outlineLevel="1"/>
    <col min="77" max="77" width="9.85546875" hidden="1" customWidth="1" outlineLevel="1"/>
    <col min="78" max="78" width="11.7109375" bestFit="1" customWidth="1" collapsed="1"/>
    <col min="79" max="79" width="10.42578125" bestFit="1" customWidth="1"/>
    <col min="80" max="80" width="7.42578125" bestFit="1" customWidth="1"/>
    <col min="81" max="81" width="27.42578125" hidden="1" customWidth="1" outlineLevel="1"/>
    <col min="82" max="82" width="15.28515625" hidden="1" customWidth="1" outlineLevel="1"/>
    <col min="83" max="83" width="7.140625" hidden="1" customWidth="1" outlineLevel="1"/>
    <col min="84" max="84" width="18.28515625" hidden="1" customWidth="1" outlineLevel="1"/>
    <col min="85" max="85" width="9.85546875" hidden="1" customWidth="1" outlineLevel="1"/>
    <col min="86" max="86" width="11.7109375" bestFit="1" customWidth="1" collapsed="1"/>
    <col min="87" max="87" width="10.42578125" bestFit="1" customWidth="1"/>
    <col min="88" max="88" width="7.42578125" bestFit="1" customWidth="1"/>
    <col min="89" max="89" width="27.42578125" hidden="1" customWidth="1" outlineLevel="1"/>
    <col min="90" max="90" width="15.28515625" hidden="1" customWidth="1" outlineLevel="1"/>
    <col min="91" max="91" width="7.140625" hidden="1" customWidth="1" outlineLevel="1"/>
    <col min="92" max="92" width="18.28515625" hidden="1" customWidth="1" outlineLevel="1"/>
    <col min="93" max="93" width="9.85546875" hidden="1" customWidth="1" outlineLevel="1"/>
    <col min="94" max="94" width="11.7109375" bestFit="1" customWidth="1" collapsed="1"/>
    <col min="95" max="95" width="10.42578125" bestFit="1" customWidth="1"/>
    <col min="96" max="96" width="7.42578125" bestFit="1" customWidth="1"/>
    <col min="97" max="97" width="27.42578125" hidden="1" customWidth="1" outlineLevel="1"/>
    <col min="98" max="98" width="15.28515625" hidden="1" customWidth="1" outlineLevel="1"/>
    <col min="99" max="99" width="7.140625" hidden="1" customWidth="1" outlineLevel="1"/>
    <col min="100" max="100" width="18.28515625" hidden="1" customWidth="1" outlineLevel="1"/>
    <col min="101" max="101" width="9.85546875" hidden="1" customWidth="1" outlineLevel="1"/>
    <col min="102" max="102" width="11.7109375" bestFit="1" customWidth="1" collapsed="1"/>
    <col min="103" max="103" width="11.85546875" bestFit="1" customWidth="1"/>
    <col min="104" max="104" width="7.42578125" bestFit="1" customWidth="1"/>
    <col min="105" max="105" width="27.42578125" hidden="1" customWidth="1" outlineLevel="1"/>
    <col min="106" max="106" width="16.85546875" hidden="1" customWidth="1" outlineLevel="1"/>
    <col min="107" max="107" width="7.140625" hidden="1" customWidth="1" outlineLevel="1"/>
    <col min="108" max="108" width="18.28515625" hidden="1" customWidth="1" outlineLevel="1"/>
    <col min="109" max="109" width="9.85546875" hidden="1" customWidth="1" outlineLevel="1"/>
    <col min="110" max="110" width="11.7109375" bestFit="1" customWidth="1" collapsed="1"/>
    <col min="111" max="111" width="10.42578125" bestFit="1" customWidth="1"/>
    <col min="112" max="112" width="7.42578125" bestFit="1" customWidth="1"/>
    <col min="113" max="113" width="27.42578125" hidden="1" customWidth="1" outlineLevel="1"/>
    <col min="114" max="114" width="15.28515625" hidden="1" customWidth="1" outlineLevel="1"/>
    <col min="115" max="115" width="7.140625" hidden="1" customWidth="1" outlineLevel="1"/>
    <col min="116" max="116" width="18.28515625" hidden="1" customWidth="1" outlineLevel="1"/>
    <col min="117" max="117" width="9.85546875" hidden="1" customWidth="1" outlineLevel="1"/>
    <col min="118" max="118" width="11.7109375" bestFit="1" customWidth="1" collapsed="1"/>
    <col min="119" max="119" width="12.42578125" bestFit="1" customWidth="1"/>
    <col min="120" max="120" width="7.42578125" bestFit="1" customWidth="1"/>
    <col min="121" max="121" width="27.42578125" hidden="1" customWidth="1" outlineLevel="1"/>
    <col min="122" max="122" width="15.28515625" hidden="1" customWidth="1" outlineLevel="1"/>
    <col min="123" max="123" width="7.140625" hidden="1" customWidth="1" outlineLevel="1"/>
    <col min="124" max="124" width="18.28515625" hidden="1" customWidth="1" outlineLevel="1"/>
    <col min="125" max="125" width="9.85546875" hidden="1" customWidth="1" outlineLevel="1"/>
    <col min="126" max="126" width="11.7109375" bestFit="1" customWidth="1" collapsed="1"/>
    <col min="127" max="127" width="10.42578125" bestFit="1" customWidth="1"/>
    <col min="128" max="128" width="7.42578125" bestFit="1" customWidth="1"/>
    <col min="129" max="129" width="27.42578125" hidden="1" customWidth="1" outlineLevel="1"/>
    <col min="130" max="130" width="15.28515625" hidden="1" customWidth="1" outlineLevel="1"/>
    <col min="131" max="131" width="7.140625" hidden="1" customWidth="1" outlineLevel="1"/>
    <col min="132" max="132" width="18.28515625" hidden="1" customWidth="1" outlineLevel="1"/>
    <col min="133" max="133" width="9.85546875" hidden="1" customWidth="1" outlineLevel="1"/>
    <col min="134" max="134" width="11.7109375" bestFit="1" customWidth="1" collapsed="1"/>
    <col min="135" max="135" width="9.5703125" bestFit="1" customWidth="1"/>
    <col min="136" max="136" width="6.140625" customWidth="1"/>
    <col min="137" max="137" width="28.85546875" hidden="1" customWidth="1" outlineLevel="1"/>
    <col min="138" max="138" width="15.7109375" hidden="1" customWidth="1" outlineLevel="1"/>
    <col min="139" max="139" width="7.7109375" hidden="1" customWidth="1" outlineLevel="1"/>
    <col min="140" max="141" width="9.5703125" hidden="1" customWidth="1" outlineLevel="1"/>
    <col min="142" max="142" width="9.5703125" customWidth="1" collapsed="1"/>
    <col min="143" max="143" width="9.5703125" customWidth="1"/>
    <col min="144" max="144" width="8.140625" customWidth="1"/>
    <col min="145" max="145" width="22.5703125" hidden="1" customWidth="1" outlineLevel="1"/>
    <col min="146" max="146" width="15.7109375" hidden="1" customWidth="1" outlineLevel="1"/>
    <col min="147" max="149" width="9.5703125" hidden="1" customWidth="1" outlineLevel="1"/>
    <col min="150" max="150" width="9.5703125" customWidth="1" collapsed="1"/>
    <col min="151" max="151" width="9.5703125" customWidth="1"/>
    <col min="152" max="152" width="8.140625" customWidth="1"/>
    <col min="153" max="153" width="22.5703125" hidden="1" customWidth="1" outlineLevel="1"/>
    <col min="154" max="154" width="15.7109375" hidden="1" customWidth="1" outlineLevel="1"/>
    <col min="155" max="157" width="9.5703125" hidden="1" customWidth="1" outlineLevel="1"/>
    <col min="158" max="158" width="9.5703125" customWidth="1" collapsed="1"/>
    <col min="159" max="159" width="9.5703125" customWidth="1"/>
    <col min="160" max="160" width="11.42578125" customWidth="1"/>
    <col min="161" max="161" width="25" hidden="1" customWidth="1" outlineLevel="1"/>
    <col min="162" max="162" width="15.7109375" hidden="1" customWidth="1" outlineLevel="1"/>
    <col min="163" max="163" width="9.7109375" hidden="1" customWidth="1" outlineLevel="1"/>
    <col min="164" max="164" width="19.42578125" hidden="1" customWidth="1" outlineLevel="1"/>
    <col min="165" max="165" width="10" hidden="1" customWidth="1" outlineLevel="1"/>
    <col min="166" max="166" width="11.42578125" hidden="1" customWidth="1" outlineLevel="1"/>
    <col min="167" max="167" width="11.42578125" collapsed="1"/>
    <col min="169" max="169" width="12.7109375" bestFit="1" customWidth="1"/>
    <col min="170" max="170" width="13.28515625" bestFit="1" customWidth="1"/>
    <col min="171" max="171" width="3.85546875" customWidth="1"/>
    <col min="172" max="172" width="26.85546875" customWidth="1"/>
  </cols>
  <sheetData>
    <row r="1" spans="1:172" s="7" customFormat="1" ht="31.5" customHeight="1" thickBot="1" x14ac:dyDescent="0.3">
      <c r="C1" s="105" t="s">
        <v>31</v>
      </c>
      <c r="D1" s="106"/>
      <c r="E1" s="106"/>
      <c r="F1" s="107"/>
      <c r="H1" s="102" t="s">
        <v>23</v>
      </c>
      <c r="I1" s="102"/>
      <c r="J1" s="102"/>
      <c r="K1" s="102"/>
      <c r="L1" s="102"/>
      <c r="M1" s="102"/>
      <c r="N1" s="102"/>
      <c r="O1" s="51" t="s">
        <v>13</v>
      </c>
      <c r="P1" s="102" t="s">
        <v>39</v>
      </c>
      <c r="Q1" s="102"/>
      <c r="R1" s="102"/>
      <c r="S1" s="102"/>
      <c r="T1" s="102"/>
      <c r="U1" s="102"/>
      <c r="V1" s="102"/>
      <c r="W1" s="51" t="s">
        <v>13</v>
      </c>
      <c r="X1" s="102" t="s">
        <v>21</v>
      </c>
      <c r="Y1" s="102"/>
      <c r="Z1" s="102"/>
      <c r="AA1" s="102"/>
      <c r="AB1" s="102"/>
      <c r="AC1" s="102"/>
      <c r="AD1" s="102"/>
      <c r="AE1" s="51" t="s">
        <v>13</v>
      </c>
      <c r="AF1" s="102" t="s">
        <v>49</v>
      </c>
      <c r="AG1" s="102"/>
      <c r="AH1" s="102"/>
      <c r="AI1" s="102"/>
      <c r="AJ1" s="102"/>
      <c r="AK1" s="102"/>
      <c r="AL1" s="102"/>
      <c r="AM1" s="51" t="s">
        <v>13</v>
      </c>
      <c r="AN1" s="102" t="s">
        <v>28</v>
      </c>
      <c r="AO1" s="102"/>
      <c r="AP1" s="102"/>
      <c r="AQ1" s="102"/>
      <c r="AR1" s="102"/>
      <c r="AS1" s="102"/>
      <c r="AT1" s="102"/>
      <c r="AU1" s="51" t="s">
        <v>13</v>
      </c>
      <c r="AV1" s="102" t="s">
        <v>29</v>
      </c>
      <c r="AW1" s="102"/>
      <c r="AX1" s="102"/>
      <c r="AY1" s="102"/>
      <c r="AZ1" s="102"/>
      <c r="BA1" s="102"/>
      <c r="BB1" s="102"/>
      <c r="BC1" s="51" t="s">
        <v>13</v>
      </c>
      <c r="BD1" s="114" t="s">
        <v>36</v>
      </c>
      <c r="BE1" s="114"/>
      <c r="BF1" s="114"/>
      <c r="BG1" s="114"/>
      <c r="BH1" s="114"/>
      <c r="BI1" s="114"/>
      <c r="BJ1" s="114"/>
      <c r="BK1" s="2"/>
      <c r="BL1" s="102" t="s">
        <v>46</v>
      </c>
      <c r="BM1" s="102"/>
      <c r="BN1" s="102"/>
      <c r="BO1" s="102"/>
      <c r="BP1" s="102"/>
      <c r="BQ1" s="102"/>
      <c r="BR1" s="102"/>
      <c r="BS1" s="51" t="s">
        <v>13</v>
      </c>
      <c r="BT1" s="102" t="s">
        <v>41</v>
      </c>
      <c r="BU1" s="102"/>
      <c r="BV1" s="102"/>
      <c r="BW1" s="102"/>
      <c r="BX1" s="102"/>
      <c r="BY1" s="102"/>
      <c r="BZ1" s="102"/>
      <c r="CA1" s="51" t="s">
        <v>13</v>
      </c>
      <c r="CB1" s="102" t="s">
        <v>45</v>
      </c>
      <c r="CC1" s="102"/>
      <c r="CD1" s="102"/>
      <c r="CE1" s="102"/>
      <c r="CF1" s="102"/>
      <c r="CG1" s="102"/>
      <c r="CH1" s="102"/>
      <c r="CI1" s="51" t="s">
        <v>13</v>
      </c>
      <c r="CJ1" s="102"/>
      <c r="CK1" s="102"/>
      <c r="CL1" s="102"/>
      <c r="CM1" s="102"/>
      <c r="CN1" s="102"/>
      <c r="CO1" s="102"/>
      <c r="CP1" s="102"/>
      <c r="CQ1" s="51" t="s">
        <v>13</v>
      </c>
      <c r="CR1" s="102" t="s">
        <v>50</v>
      </c>
      <c r="CS1" s="102"/>
      <c r="CT1" s="102"/>
      <c r="CU1" s="102"/>
      <c r="CV1" s="102"/>
      <c r="CW1" s="102"/>
      <c r="CX1" s="102"/>
      <c r="CY1" s="51" t="s">
        <v>13</v>
      </c>
      <c r="CZ1" s="102" t="s">
        <v>48</v>
      </c>
      <c r="DA1" s="102"/>
      <c r="DB1" s="102"/>
      <c r="DC1" s="102"/>
      <c r="DD1" s="102"/>
      <c r="DE1" s="102"/>
      <c r="DF1" s="102"/>
      <c r="DG1" s="51" t="s">
        <v>13</v>
      </c>
      <c r="DH1" s="102"/>
      <c r="DI1" s="102"/>
      <c r="DJ1" s="102"/>
      <c r="DK1" s="102"/>
      <c r="DL1" s="102"/>
      <c r="DM1" s="102"/>
      <c r="DN1" s="102"/>
      <c r="DO1" s="51" t="s">
        <v>13</v>
      </c>
      <c r="DP1" s="102" t="s">
        <v>34</v>
      </c>
      <c r="DQ1" s="102"/>
      <c r="DR1" s="102"/>
      <c r="DS1" s="102"/>
      <c r="DT1" s="102"/>
      <c r="DU1" s="102"/>
      <c r="DV1" s="102"/>
      <c r="DW1" s="51" t="s">
        <v>13</v>
      </c>
      <c r="DX1" s="102" t="s">
        <v>35</v>
      </c>
      <c r="DY1" s="102"/>
      <c r="DZ1" s="102"/>
      <c r="EA1" s="102"/>
      <c r="EB1" s="102"/>
      <c r="EC1" s="102"/>
      <c r="ED1" s="102"/>
      <c r="EE1" s="51" t="s">
        <v>13</v>
      </c>
      <c r="EF1" s="102" t="s">
        <v>44</v>
      </c>
      <c r="EG1" s="102"/>
      <c r="EH1" s="102"/>
      <c r="EI1" s="102"/>
      <c r="EJ1" s="102"/>
      <c r="EK1" s="102"/>
      <c r="EL1" s="102"/>
      <c r="EM1" s="51" t="s">
        <v>13</v>
      </c>
      <c r="EN1" s="102" t="s">
        <v>37</v>
      </c>
      <c r="EO1" s="102"/>
      <c r="EP1" s="102"/>
      <c r="EQ1" s="102"/>
      <c r="ER1" s="102"/>
      <c r="ES1" s="102"/>
      <c r="ET1" s="102"/>
      <c r="EU1" s="51" t="s">
        <v>13</v>
      </c>
      <c r="EV1" s="102" t="s">
        <v>38</v>
      </c>
      <c r="EW1" s="102"/>
      <c r="EX1" s="102"/>
      <c r="EY1" s="102"/>
      <c r="EZ1" s="102"/>
      <c r="FA1" s="102"/>
      <c r="FB1" s="102"/>
      <c r="FC1" s="51" t="s">
        <v>13</v>
      </c>
      <c r="FD1" s="102" t="s">
        <v>47</v>
      </c>
      <c r="FE1" s="102"/>
      <c r="FF1" s="102"/>
      <c r="FG1" s="102"/>
      <c r="FH1" s="102"/>
      <c r="FI1" s="102"/>
      <c r="FJ1" s="102"/>
      <c r="FK1" s="51" t="s">
        <v>13</v>
      </c>
      <c r="FM1" s="122" t="s">
        <v>14</v>
      </c>
      <c r="FN1" s="125" t="s">
        <v>16</v>
      </c>
      <c r="FO1" s="52"/>
      <c r="FP1" s="128" t="s">
        <v>19</v>
      </c>
    </row>
    <row r="2" spans="1:172" ht="15" customHeight="1" x14ac:dyDescent="0.25">
      <c r="C2" s="108"/>
      <c r="D2" s="109"/>
      <c r="E2" s="109"/>
      <c r="F2" s="110"/>
      <c r="I2" t="s">
        <v>6</v>
      </c>
      <c r="J2">
        <v>14</v>
      </c>
      <c r="L2" s="70"/>
      <c r="N2" s="4"/>
      <c r="O2" s="76" t="e">
        <f>SUMPRODUCT(M6:M22,H7:H23)/SUM(M6:M22)</f>
        <v>#DIV/0!</v>
      </c>
      <c r="Q2" t="s">
        <v>6</v>
      </c>
      <c r="R2">
        <v>2</v>
      </c>
      <c r="T2" s="70" t="e">
        <f>SUMPRODUCT(U6:U13,P7:P14)/SUM(U6:U13)</f>
        <v>#DIV/0!</v>
      </c>
      <c r="V2" s="4"/>
      <c r="W2" s="76" t="e">
        <f>SUMPRODUCT(U6:U22,P7:P23)/SUM(U6:U22)</f>
        <v>#DIV/0!</v>
      </c>
      <c r="Y2" t="s">
        <v>6</v>
      </c>
      <c r="Z2">
        <v>2</v>
      </c>
      <c r="AD2" s="4"/>
      <c r="AE2" s="76" t="e">
        <f>SUMPRODUCT(AC6:AC22,X7:X23)/SUM(AC6:AC22)</f>
        <v>#DIV/0!</v>
      </c>
      <c r="AG2" s="4" t="s">
        <v>6</v>
      </c>
      <c r="AH2">
        <v>14</v>
      </c>
      <c r="AL2" s="4"/>
      <c r="AM2" s="76" t="e">
        <f>SUMPRODUCT(AK6:AK31,AF7:AF32)/SUM(AK6:AK31)</f>
        <v>#DIV/0!</v>
      </c>
      <c r="AO2" t="s">
        <v>6</v>
      </c>
      <c r="AP2">
        <v>13.5</v>
      </c>
      <c r="AT2" s="4"/>
      <c r="AU2" s="76" t="e">
        <f>SUMPRODUCT(AS6:AS22,AN7:AN23)/SUM(AS6:AS22)</f>
        <v>#DIV/0!</v>
      </c>
      <c r="AW2" s="4" t="s">
        <v>6</v>
      </c>
      <c r="AX2">
        <v>10</v>
      </c>
      <c r="BB2" s="4"/>
      <c r="BC2" s="76" t="e">
        <f>SUMPRODUCT(BA6:BA22,AV7:AV23)/SUM(BA6:BA22)</f>
        <v>#DIV/0!</v>
      </c>
      <c r="BD2" s="61"/>
      <c r="BE2" s="62"/>
      <c r="BF2" s="61"/>
      <c r="BG2" s="61"/>
      <c r="BH2" s="61"/>
      <c r="BI2" s="61"/>
      <c r="BJ2" s="62"/>
      <c r="BK2" s="2"/>
      <c r="BM2" s="4" t="s">
        <v>6</v>
      </c>
      <c r="BR2" s="4"/>
      <c r="BS2" s="76" t="e">
        <f>SUMPRODUCT(BQ6:BQ31,BL7:BL32)/SUM(BQ6:BQ31)</f>
        <v>#DIV/0!</v>
      </c>
      <c r="BU2" s="4" t="s">
        <v>6</v>
      </c>
      <c r="BV2">
        <v>14</v>
      </c>
      <c r="BZ2" s="4"/>
      <c r="CA2" s="76" t="e">
        <f>SUMPRODUCT(BY6:BY22,BT7:BT23)/SUM(BY6:BY22)</f>
        <v>#DIV/0!</v>
      </c>
      <c r="CC2" s="4" t="s">
        <v>6</v>
      </c>
      <c r="CD2">
        <v>14</v>
      </c>
      <c r="CH2" s="4"/>
      <c r="CI2" s="76" t="e">
        <f>SUMPRODUCT(CG6:CG22,CB7:CB23)/SUM(CG6:CG22)</f>
        <v>#DIV/0!</v>
      </c>
      <c r="CK2" s="4" t="s">
        <v>6</v>
      </c>
      <c r="CL2">
        <v>14</v>
      </c>
      <c r="CP2" s="4"/>
      <c r="CQ2" s="76" t="e">
        <f>SUMPRODUCT(CO6:CO22,CJ7:CJ23)/SUM(CO6:CO22)</f>
        <v>#DIV/0!</v>
      </c>
      <c r="CS2" s="4" t="s">
        <v>6</v>
      </c>
      <c r="CT2">
        <v>2</v>
      </c>
      <c r="CX2" s="4"/>
      <c r="CY2" s="76" t="e">
        <f>SUMPRODUCT(CW6:CW33,CR7:CR34)/SUM(CW6:CW33)</f>
        <v>#DIV/0!</v>
      </c>
      <c r="DA2" s="4" t="s">
        <v>6</v>
      </c>
      <c r="DF2" s="4"/>
      <c r="DG2" s="76" t="e">
        <f>SUMPRODUCT(DE6:DE32,CZ7:CZ33)/SUM(DE6:DE32)</f>
        <v>#DIV/0!</v>
      </c>
      <c r="DI2" s="4" t="s">
        <v>6</v>
      </c>
      <c r="DN2" s="4"/>
      <c r="DO2" s="76" t="e">
        <f>SUMPRODUCT(DM6:DM22,DH7:DH23)/SUM(DM6:DM22)</f>
        <v>#DIV/0!</v>
      </c>
      <c r="DQ2" s="4" t="s">
        <v>6</v>
      </c>
      <c r="DR2">
        <v>2</v>
      </c>
      <c r="DV2" s="4"/>
      <c r="DW2" s="76" t="e">
        <f>SUMPRODUCT(DU6:DU22,DP7:DP23)/SUM(DU6:DU22)</f>
        <v>#DIV/0!</v>
      </c>
      <c r="DY2" s="4" t="s">
        <v>6</v>
      </c>
      <c r="DZ2">
        <f>39/6</f>
        <v>6.5</v>
      </c>
      <c r="ED2" s="4"/>
      <c r="EE2" s="76" t="e">
        <f>SUMPRODUCT(EC6:EC22,DX7:DX23)/SUM(EC6:EC22)</f>
        <v>#DIV/0!</v>
      </c>
      <c r="EG2" s="4" t="s">
        <v>6</v>
      </c>
      <c r="EH2">
        <v>10</v>
      </c>
      <c r="EL2" s="4"/>
      <c r="EM2" s="76" t="e">
        <f>SUMPRODUCT(EK6:EK22,EF7:EF23)/SUM(EK6:EK22)</f>
        <v>#DIV/0!</v>
      </c>
      <c r="EO2" s="4" t="s">
        <v>6</v>
      </c>
      <c r="EP2">
        <v>10</v>
      </c>
      <c r="ET2" s="4"/>
      <c r="EU2" s="76" t="e">
        <f>SUMPRODUCT(ES6:ES22,EN7:EN23)/SUM(ES6:ES22)</f>
        <v>#DIV/0!</v>
      </c>
      <c r="EW2" s="4" t="s">
        <v>6</v>
      </c>
      <c r="EX2">
        <v>10</v>
      </c>
      <c r="FB2" s="4"/>
      <c r="FC2" s="76" t="e">
        <f>SUMPRODUCT(FA6:FA22,EV7:EV23)/SUM(FA6:FA22)</f>
        <v>#DIV/0!</v>
      </c>
      <c r="FE2" s="4" t="s">
        <v>6</v>
      </c>
      <c r="FF2">
        <v>84</v>
      </c>
      <c r="FJ2" s="4"/>
      <c r="FK2" s="76" t="e">
        <f>SUMPRODUCT(FI6:FI30,FD7:FD31)/SUM(FI6:FI30)</f>
        <v>#DIV/0!</v>
      </c>
      <c r="FM2" s="123"/>
      <c r="FN2" s="126"/>
      <c r="FO2" s="53"/>
      <c r="FP2" s="129"/>
    </row>
    <row r="3" spans="1:172" ht="15" customHeight="1" thickBot="1" x14ac:dyDescent="0.3">
      <c r="C3" s="111"/>
      <c r="D3" s="112"/>
      <c r="E3" s="112"/>
      <c r="F3" s="113"/>
      <c r="I3" t="s">
        <v>7</v>
      </c>
      <c r="J3">
        <v>1</v>
      </c>
      <c r="L3" s="4" t="s">
        <v>8</v>
      </c>
      <c r="M3" s="58">
        <v>12</v>
      </c>
      <c r="N3" s="4"/>
      <c r="O3" s="77"/>
      <c r="Q3" t="s">
        <v>7</v>
      </c>
      <c r="R3">
        <v>1</v>
      </c>
      <c r="T3" s="4" t="s">
        <v>8</v>
      </c>
      <c r="U3" s="58">
        <v>6</v>
      </c>
      <c r="V3" s="4"/>
      <c r="W3" s="77"/>
      <c r="Y3" t="s">
        <v>7</v>
      </c>
      <c r="Z3">
        <v>7</v>
      </c>
      <c r="AB3" s="4" t="s">
        <v>8</v>
      </c>
      <c r="AC3" s="58">
        <v>6</v>
      </c>
      <c r="AD3" s="4"/>
      <c r="AE3" s="77"/>
      <c r="AG3" s="4" t="s">
        <v>7</v>
      </c>
      <c r="AH3">
        <v>4</v>
      </c>
      <c r="AJ3" s="4" t="s">
        <v>8</v>
      </c>
      <c r="AK3" s="58">
        <v>3</v>
      </c>
      <c r="AL3" s="4"/>
      <c r="AM3" s="77"/>
      <c r="AO3" t="s">
        <v>7</v>
      </c>
      <c r="AP3">
        <v>4</v>
      </c>
      <c r="AR3" s="4" t="s">
        <v>8</v>
      </c>
      <c r="AS3" s="58">
        <v>6</v>
      </c>
      <c r="AT3" s="4"/>
      <c r="AU3" s="77"/>
      <c r="AW3" s="4" t="s">
        <v>7</v>
      </c>
      <c r="AX3">
        <v>4</v>
      </c>
      <c r="AZ3" s="4" t="s">
        <v>8</v>
      </c>
      <c r="BA3" s="58">
        <v>6</v>
      </c>
      <c r="BB3" s="4"/>
      <c r="BC3" s="77"/>
      <c r="BD3" s="61"/>
      <c r="BE3" s="62"/>
      <c r="BF3" s="61"/>
      <c r="BG3" s="61"/>
      <c r="BH3" s="62"/>
      <c r="BI3" s="63"/>
      <c r="BJ3" s="62"/>
      <c r="BK3" s="2"/>
      <c r="BM3" s="4" t="s">
        <v>7</v>
      </c>
      <c r="BP3" s="4" t="s">
        <v>8</v>
      </c>
      <c r="BQ3" s="58">
        <v>9</v>
      </c>
      <c r="BR3" s="4"/>
      <c r="BS3" s="82"/>
      <c r="BU3" s="4" t="s">
        <v>7</v>
      </c>
      <c r="BV3">
        <v>1</v>
      </c>
      <c r="BX3" s="4" t="s">
        <v>8</v>
      </c>
      <c r="BY3" s="58">
        <v>3</v>
      </c>
      <c r="BZ3" s="4"/>
      <c r="CA3" s="77"/>
      <c r="CC3" s="4" t="s">
        <v>7</v>
      </c>
      <c r="CD3">
        <v>4</v>
      </c>
      <c r="CF3" s="4" t="s">
        <v>8</v>
      </c>
      <c r="CG3" s="58">
        <v>3</v>
      </c>
      <c r="CH3" s="4"/>
      <c r="CI3" s="77"/>
      <c r="CK3" s="4" t="s">
        <v>7</v>
      </c>
      <c r="CL3">
        <v>7</v>
      </c>
      <c r="CN3" s="4" t="s">
        <v>8</v>
      </c>
      <c r="CO3" s="58">
        <v>3</v>
      </c>
      <c r="CP3" s="4"/>
      <c r="CQ3" s="77"/>
      <c r="CS3" s="4" t="s">
        <v>7</v>
      </c>
      <c r="CT3">
        <v>2</v>
      </c>
      <c r="CV3" s="4" t="s">
        <v>8</v>
      </c>
      <c r="CW3" s="58">
        <v>6</v>
      </c>
      <c r="CX3" s="4"/>
      <c r="CY3" s="77"/>
      <c r="DA3" s="4" t="s">
        <v>7</v>
      </c>
      <c r="DD3" s="4" t="s">
        <v>8</v>
      </c>
      <c r="DE3" s="58">
        <v>6</v>
      </c>
      <c r="DF3" s="4"/>
      <c r="DG3" s="77"/>
      <c r="DI3" s="4" t="s">
        <v>7</v>
      </c>
      <c r="DL3" s="4" t="s">
        <v>8</v>
      </c>
      <c r="DM3" s="58">
        <v>3</v>
      </c>
      <c r="DN3" s="4"/>
      <c r="DO3" s="77"/>
      <c r="DQ3" s="4" t="s">
        <v>7</v>
      </c>
      <c r="DR3">
        <v>2</v>
      </c>
      <c r="DT3" s="4" t="s">
        <v>8</v>
      </c>
      <c r="DU3" s="58">
        <v>3</v>
      </c>
      <c r="DV3" s="4"/>
      <c r="DW3" s="77"/>
      <c r="DY3" s="4" t="s">
        <v>7</v>
      </c>
      <c r="EB3" s="4" t="s">
        <v>8</v>
      </c>
      <c r="EC3" s="58">
        <v>6</v>
      </c>
      <c r="ED3" s="4"/>
      <c r="EE3" s="77"/>
      <c r="EG3" s="4" t="s">
        <v>7</v>
      </c>
      <c r="EH3">
        <v>4</v>
      </c>
      <c r="EJ3" s="4" t="s">
        <v>8</v>
      </c>
      <c r="EK3" s="58">
        <v>6</v>
      </c>
      <c r="EL3" s="4"/>
      <c r="EM3" s="77"/>
      <c r="EO3" s="4" t="s">
        <v>7</v>
      </c>
      <c r="EP3">
        <v>4</v>
      </c>
      <c r="ER3" s="4" t="s">
        <v>8</v>
      </c>
      <c r="ES3" s="58">
        <v>6</v>
      </c>
      <c r="ET3" s="4"/>
      <c r="EU3" s="77"/>
      <c r="EW3" s="4" t="s">
        <v>7</v>
      </c>
      <c r="EX3">
        <v>4</v>
      </c>
      <c r="EZ3" s="4" t="s">
        <v>8</v>
      </c>
      <c r="FA3" s="58">
        <v>3</v>
      </c>
      <c r="FB3" s="4"/>
      <c r="FC3" s="77"/>
      <c r="FE3" s="4" t="s">
        <v>7</v>
      </c>
      <c r="FH3" s="4" t="s">
        <v>8</v>
      </c>
      <c r="FI3" s="58">
        <v>6</v>
      </c>
      <c r="FJ3" s="4"/>
      <c r="FK3" s="82"/>
      <c r="FM3" s="123"/>
      <c r="FN3" s="126"/>
      <c r="FO3" s="53"/>
      <c r="FP3" s="129"/>
    </row>
    <row r="4" spans="1:172" ht="19.5" customHeight="1" thickBot="1" x14ac:dyDescent="0.3">
      <c r="C4" s="1"/>
      <c r="D4" s="1"/>
      <c r="E4" s="1"/>
      <c r="F4" s="3"/>
      <c r="G4" s="2"/>
      <c r="I4" t="s">
        <v>4</v>
      </c>
      <c r="J4" s="57">
        <v>7.0000000000000007E-2</v>
      </c>
      <c r="M4" s="58">
        <v>6</v>
      </c>
      <c r="N4" s="4"/>
      <c r="O4" s="77"/>
      <c r="Q4" t="s">
        <v>4</v>
      </c>
      <c r="R4" s="57">
        <v>7.0000000000000007E-2</v>
      </c>
      <c r="U4" s="58">
        <v>12</v>
      </c>
      <c r="V4" s="4"/>
      <c r="W4" s="77"/>
      <c r="Y4" t="s">
        <v>4</v>
      </c>
      <c r="Z4" s="57">
        <v>7.0000000000000007E-2</v>
      </c>
      <c r="AC4" s="58">
        <v>12</v>
      </c>
      <c r="AD4" s="4"/>
      <c r="AE4" s="77"/>
      <c r="AG4" s="4" t="s">
        <v>4</v>
      </c>
      <c r="AH4" s="57">
        <v>7.0000000000000007E-2</v>
      </c>
      <c r="AK4" s="58">
        <v>9</v>
      </c>
      <c r="AL4" s="4"/>
      <c r="AM4" s="77"/>
      <c r="AO4" t="s">
        <v>4</v>
      </c>
      <c r="AP4" s="57">
        <v>7.0000000000000007E-2</v>
      </c>
      <c r="AS4" s="58">
        <v>12</v>
      </c>
      <c r="AT4" s="4"/>
      <c r="AU4" s="77"/>
      <c r="AW4" s="4" t="s">
        <v>4</v>
      </c>
      <c r="AX4" s="57">
        <v>7.0000000000000007E-2</v>
      </c>
      <c r="BA4" s="58">
        <v>12</v>
      </c>
      <c r="BB4" s="4"/>
      <c r="BC4" s="77"/>
      <c r="BD4" s="61"/>
      <c r="BE4" s="62"/>
      <c r="BF4" s="64"/>
      <c r="BG4" s="61"/>
      <c r="BH4" s="61"/>
      <c r="BI4" s="63"/>
      <c r="BJ4" s="62"/>
      <c r="BK4" s="2"/>
      <c r="BM4" s="4" t="s">
        <v>4</v>
      </c>
      <c r="BN4" s="57">
        <v>7.0000000000000007E-2</v>
      </c>
      <c r="BQ4" s="58">
        <v>3</v>
      </c>
      <c r="BR4" s="4"/>
      <c r="BS4" s="82"/>
      <c r="BU4" s="4" t="s">
        <v>4</v>
      </c>
      <c r="BV4" s="57">
        <v>7.0000000000000007E-2</v>
      </c>
      <c r="BY4" s="58">
        <v>9</v>
      </c>
      <c r="BZ4" s="4"/>
      <c r="CA4" s="77"/>
      <c r="CC4" s="4" t="s">
        <v>4</v>
      </c>
      <c r="CD4" s="57">
        <v>7.0000000000000007E-2</v>
      </c>
      <c r="CG4" s="58">
        <v>9</v>
      </c>
      <c r="CH4" s="4"/>
      <c r="CI4" s="77"/>
      <c r="CK4" s="4" t="s">
        <v>4</v>
      </c>
      <c r="CL4" s="57">
        <v>7.0000000000000007E-2</v>
      </c>
      <c r="CO4" s="58">
        <v>9</v>
      </c>
      <c r="CP4" s="4"/>
      <c r="CQ4" s="77"/>
      <c r="CS4" s="4" t="s">
        <v>4</v>
      </c>
      <c r="CT4" s="57">
        <v>7.0000000000000007E-2</v>
      </c>
      <c r="CW4" s="58">
        <v>12</v>
      </c>
      <c r="CX4" s="4"/>
      <c r="CY4" s="77"/>
      <c r="DA4" s="4" t="s">
        <v>4</v>
      </c>
      <c r="DB4" s="57">
        <v>7.0000000000000007E-2</v>
      </c>
      <c r="DE4" s="58">
        <v>12</v>
      </c>
      <c r="DF4" s="4"/>
      <c r="DG4" s="77"/>
      <c r="DI4" s="4" t="s">
        <v>4</v>
      </c>
      <c r="DJ4" s="57">
        <v>7.0000000000000007E-2</v>
      </c>
      <c r="DM4" s="58">
        <v>9</v>
      </c>
      <c r="DN4" s="4"/>
      <c r="DO4" s="77"/>
      <c r="DQ4" s="4" t="s">
        <v>4</v>
      </c>
      <c r="DR4" s="57">
        <v>7.0000000000000007E-2</v>
      </c>
      <c r="DU4" s="58">
        <v>9</v>
      </c>
      <c r="DV4" s="4"/>
      <c r="DW4" s="77"/>
      <c r="DY4" s="4" t="s">
        <v>4</v>
      </c>
      <c r="DZ4" s="57">
        <v>7.0000000000000007E-2</v>
      </c>
      <c r="EC4" s="58">
        <v>12</v>
      </c>
      <c r="ED4" s="4"/>
      <c r="EE4" s="77"/>
      <c r="EG4" s="4" t="s">
        <v>4</v>
      </c>
      <c r="EH4" s="57">
        <v>7.0000000000000007E-2</v>
      </c>
      <c r="EK4" s="58">
        <v>12</v>
      </c>
      <c r="EL4" s="4"/>
      <c r="EM4" s="77"/>
      <c r="EO4" s="4" t="s">
        <v>4</v>
      </c>
      <c r="EP4" s="57">
        <v>7.0000000000000007E-2</v>
      </c>
      <c r="ES4" s="58">
        <v>12</v>
      </c>
      <c r="ET4" s="4"/>
      <c r="EU4" s="77"/>
      <c r="EW4" s="4" t="s">
        <v>4</v>
      </c>
      <c r="EX4" s="57">
        <v>7.0000000000000007E-2</v>
      </c>
      <c r="FA4" s="58">
        <v>9</v>
      </c>
      <c r="FB4" s="4"/>
      <c r="FC4" s="77"/>
      <c r="FE4" s="4" t="s">
        <v>4</v>
      </c>
      <c r="FF4" s="57">
        <v>7.0000000000000007E-2</v>
      </c>
      <c r="FI4" s="58">
        <v>12</v>
      </c>
      <c r="FJ4" s="4"/>
      <c r="FK4" s="82"/>
      <c r="FM4" s="123"/>
      <c r="FN4" s="126"/>
      <c r="FO4" s="53"/>
      <c r="FP4" s="129"/>
    </row>
    <row r="5" spans="1:172" ht="19.5" customHeight="1" thickBot="1" x14ac:dyDescent="0.3">
      <c r="A5">
        <f t="shared" ref="A5:A33" si="0">WEEKDAY(DATE(E5,D5,20))</f>
        <v>4</v>
      </c>
      <c r="C5" s="1">
        <v>20</v>
      </c>
      <c r="D5" s="1">
        <v>3</v>
      </c>
      <c r="E5" s="1">
        <v>2024</v>
      </c>
      <c r="F5" s="3">
        <f t="shared" ref="F5:F33" si="1">DATE(E5,D5,C5)</f>
        <v>45371</v>
      </c>
      <c r="G5" s="2"/>
      <c r="H5" s="103" t="s">
        <v>1</v>
      </c>
      <c r="I5" s="95" t="s">
        <v>10</v>
      </c>
      <c r="J5" s="96"/>
      <c r="K5" s="97" t="s">
        <v>0</v>
      </c>
      <c r="L5" s="98"/>
      <c r="M5" s="11" t="s">
        <v>5</v>
      </c>
      <c r="N5" s="99" t="s">
        <v>25</v>
      </c>
      <c r="O5" s="77"/>
      <c r="P5" s="98" t="s">
        <v>1</v>
      </c>
      <c r="Q5" s="95" t="s">
        <v>10</v>
      </c>
      <c r="R5" s="96"/>
      <c r="S5" s="97" t="s">
        <v>0</v>
      </c>
      <c r="T5" s="98"/>
      <c r="U5" s="11" t="s">
        <v>5</v>
      </c>
      <c r="V5" s="99" t="s">
        <v>25</v>
      </c>
      <c r="W5" s="77"/>
      <c r="X5" s="103" t="s">
        <v>1</v>
      </c>
      <c r="Y5" s="95" t="s">
        <v>10</v>
      </c>
      <c r="Z5" s="96"/>
      <c r="AA5" s="97" t="s">
        <v>0</v>
      </c>
      <c r="AB5" s="98"/>
      <c r="AC5" s="11" t="s">
        <v>5</v>
      </c>
      <c r="AD5" s="99" t="s">
        <v>25</v>
      </c>
      <c r="AE5" s="77"/>
      <c r="AF5" s="103" t="s">
        <v>1</v>
      </c>
      <c r="AG5" s="95" t="s">
        <v>10</v>
      </c>
      <c r="AH5" s="96"/>
      <c r="AI5" s="97" t="s">
        <v>0</v>
      </c>
      <c r="AJ5" s="98"/>
      <c r="AK5" s="6" t="s">
        <v>5</v>
      </c>
      <c r="AL5" s="99" t="s">
        <v>25</v>
      </c>
      <c r="AM5" s="77"/>
      <c r="AN5" s="103" t="s">
        <v>1</v>
      </c>
      <c r="AO5" s="95" t="s">
        <v>10</v>
      </c>
      <c r="AP5" s="96"/>
      <c r="AQ5" s="97" t="s">
        <v>0</v>
      </c>
      <c r="AR5" s="98"/>
      <c r="AS5" s="6" t="s">
        <v>5</v>
      </c>
      <c r="AT5" s="99" t="s">
        <v>25</v>
      </c>
      <c r="AU5" s="77"/>
      <c r="AV5" s="98" t="s">
        <v>1</v>
      </c>
      <c r="AW5" s="95" t="s">
        <v>10</v>
      </c>
      <c r="AX5" s="96"/>
      <c r="AY5" s="97" t="s">
        <v>0</v>
      </c>
      <c r="AZ5" s="98"/>
      <c r="BA5" s="6" t="s">
        <v>5</v>
      </c>
      <c r="BB5" s="99" t="s">
        <v>25</v>
      </c>
      <c r="BC5" s="77"/>
      <c r="BD5" s="120"/>
      <c r="BE5" s="117"/>
      <c r="BF5" s="118"/>
      <c r="BG5" s="119"/>
      <c r="BH5" s="120"/>
      <c r="BI5" s="65"/>
      <c r="BJ5" s="115"/>
      <c r="BK5" s="2"/>
      <c r="BL5" s="103" t="s">
        <v>1</v>
      </c>
      <c r="BM5" s="95" t="s">
        <v>10</v>
      </c>
      <c r="BN5" s="96"/>
      <c r="BO5" s="97" t="s">
        <v>0</v>
      </c>
      <c r="BP5" s="98"/>
      <c r="BQ5" s="6" t="s">
        <v>5</v>
      </c>
      <c r="BR5" s="99" t="s">
        <v>25</v>
      </c>
      <c r="BS5" s="82"/>
      <c r="BT5" s="98" t="s">
        <v>1</v>
      </c>
      <c r="BU5" s="95" t="s">
        <v>10</v>
      </c>
      <c r="BV5" s="96"/>
      <c r="BW5" s="97" t="s">
        <v>0</v>
      </c>
      <c r="BX5" s="98"/>
      <c r="BY5" s="6" t="s">
        <v>5</v>
      </c>
      <c r="BZ5" s="99" t="s">
        <v>25</v>
      </c>
      <c r="CA5" s="77"/>
      <c r="CB5" s="98" t="s">
        <v>1</v>
      </c>
      <c r="CC5" s="95" t="s">
        <v>10</v>
      </c>
      <c r="CD5" s="96"/>
      <c r="CE5" s="97" t="s">
        <v>0</v>
      </c>
      <c r="CF5" s="98"/>
      <c r="CG5" s="6" t="s">
        <v>5</v>
      </c>
      <c r="CH5" s="99" t="s">
        <v>25</v>
      </c>
      <c r="CI5" s="77"/>
      <c r="CJ5" s="103" t="s">
        <v>1</v>
      </c>
      <c r="CK5" s="95" t="s">
        <v>10</v>
      </c>
      <c r="CL5" s="96"/>
      <c r="CM5" s="97" t="s">
        <v>0</v>
      </c>
      <c r="CN5" s="98"/>
      <c r="CO5" s="6" t="s">
        <v>5</v>
      </c>
      <c r="CP5" s="99" t="s">
        <v>25</v>
      </c>
      <c r="CQ5" s="77"/>
      <c r="CR5" s="103" t="s">
        <v>1</v>
      </c>
      <c r="CS5" s="95" t="s">
        <v>10</v>
      </c>
      <c r="CT5" s="96"/>
      <c r="CU5" s="97" t="s">
        <v>0</v>
      </c>
      <c r="CV5" s="98"/>
      <c r="CW5" s="6" t="s">
        <v>5</v>
      </c>
      <c r="CX5" s="99" t="s">
        <v>25</v>
      </c>
      <c r="CY5" s="77"/>
      <c r="CZ5" s="103" t="s">
        <v>1</v>
      </c>
      <c r="DA5" s="95" t="s">
        <v>10</v>
      </c>
      <c r="DB5" s="96"/>
      <c r="DC5" s="97" t="s">
        <v>0</v>
      </c>
      <c r="DD5" s="98"/>
      <c r="DE5" s="6" t="s">
        <v>5</v>
      </c>
      <c r="DF5" s="99" t="s">
        <v>25</v>
      </c>
      <c r="DG5" s="77"/>
      <c r="DH5" s="98" t="s">
        <v>1</v>
      </c>
      <c r="DI5" s="95" t="s">
        <v>10</v>
      </c>
      <c r="DJ5" s="96"/>
      <c r="DK5" s="97" t="s">
        <v>0</v>
      </c>
      <c r="DL5" s="98"/>
      <c r="DM5" s="6" t="s">
        <v>5</v>
      </c>
      <c r="DN5" s="99" t="s">
        <v>25</v>
      </c>
      <c r="DO5" s="77"/>
      <c r="DP5" s="98" t="s">
        <v>1</v>
      </c>
      <c r="DQ5" s="95" t="s">
        <v>10</v>
      </c>
      <c r="DR5" s="96"/>
      <c r="DS5" s="97" t="s">
        <v>0</v>
      </c>
      <c r="DT5" s="98"/>
      <c r="DU5" s="6" t="s">
        <v>5</v>
      </c>
      <c r="DV5" s="99" t="s">
        <v>25</v>
      </c>
      <c r="DW5" s="77"/>
      <c r="DX5" s="98" t="s">
        <v>1</v>
      </c>
      <c r="DY5" s="95" t="s">
        <v>10</v>
      </c>
      <c r="DZ5" s="96"/>
      <c r="EA5" s="97" t="s">
        <v>0</v>
      </c>
      <c r="EB5" s="98"/>
      <c r="EC5" s="6" t="s">
        <v>5</v>
      </c>
      <c r="ED5" s="99" t="s">
        <v>25</v>
      </c>
      <c r="EE5" s="77"/>
      <c r="EF5" s="98" t="s">
        <v>1</v>
      </c>
      <c r="EG5" s="95" t="s">
        <v>10</v>
      </c>
      <c r="EH5" s="96"/>
      <c r="EI5" s="97" t="s">
        <v>0</v>
      </c>
      <c r="EJ5" s="98"/>
      <c r="EK5" s="6" t="s">
        <v>5</v>
      </c>
      <c r="EL5" s="99" t="s">
        <v>25</v>
      </c>
      <c r="EM5" s="77"/>
      <c r="EN5" s="98" t="s">
        <v>1</v>
      </c>
      <c r="EO5" s="95" t="s">
        <v>10</v>
      </c>
      <c r="EP5" s="96"/>
      <c r="EQ5" s="97" t="s">
        <v>0</v>
      </c>
      <c r="ER5" s="98"/>
      <c r="ES5" s="6" t="s">
        <v>5</v>
      </c>
      <c r="ET5" s="99" t="s">
        <v>25</v>
      </c>
      <c r="EU5" s="77"/>
      <c r="EV5" s="98" t="s">
        <v>1</v>
      </c>
      <c r="EW5" s="95" t="s">
        <v>10</v>
      </c>
      <c r="EX5" s="96"/>
      <c r="EY5" s="97" t="s">
        <v>0</v>
      </c>
      <c r="EZ5" s="98"/>
      <c r="FA5" s="6" t="s">
        <v>5</v>
      </c>
      <c r="FB5" s="99" t="s">
        <v>25</v>
      </c>
      <c r="FC5" s="77"/>
      <c r="FD5" s="103" t="s">
        <v>1</v>
      </c>
      <c r="FE5" s="95" t="s">
        <v>10</v>
      </c>
      <c r="FF5" s="96"/>
      <c r="FG5" s="97" t="s">
        <v>0</v>
      </c>
      <c r="FH5" s="98"/>
      <c r="FI5" s="6" t="s">
        <v>5</v>
      </c>
      <c r="FJ5" s="99" t="s">
        <v>25</v>
      </c>
      <c r="FK5" s="79">
        <v>0</v>
      </c>
      <c r="FM5" s="123"/>
      <c r="FN5" s="126"/>
      <c r="FO5" s="53"/>
      <c r="FP5" s="129"/>
    </row>
    <row r="6" spans="1:172" ht="19.5" customHeight="1" thickBot="1" x14ac:dyDescent="0.3">
      <c r="A6">
        <f t="shared" si="0"/>
        <v>5</v>
      </c>
      <c r="B6">
        <f>+B5+$B$5</f>
        <v>0</v>
      </c>
      <c r="C6" s="1">
        <v>20</v>
      </c>
      <c r="D6" s="1">
        <v>6</v>
      </c>
      <c r="E6" s="1">
        <v>2024</v>
      </c>
      <c r="F6" s="3">
        <f t="shared" si="1"/>
        <v>45463</v>
      </c>
      <c r="G6" s="2">
        <f>+F6-F5</f>
        <v>92</v>
      </c>
      <c r="H6" s="104"/>
      <c r="I6" s="14" t="s">
        <v>11</v>
      </c>
      <c r="J6" s="12" t="s">
        <v>12</v>
      </c>
      <c r="K6" s="12" t="s">
        <v>2</v>
      </c>
      <c r="L6" s="13" t="s">
        <v>3</v>
      </c>
      <c r="M6" s="59">
        <f>+Portafolio!D11</f>
        <v>0</v>
      </c>
      <c r="N6" s="100"/>
      <c r="O6" s="78"/>
      <c r="P6" s="101"/>
      <c r="Q6" s="14" t="s">
        <v>11</v>
      </c>
      <c r="R6" s="12" t="s">
        <v>12</v>
      </c>
      <c r="S6" s="12" t="s">
        <v>2</v>
      </c>
      <c r="T6" s="13" t="s">
        <v>3</v>
      </c>
      <c r="U6" s="59">
        <f>+Portafolio!D25</f>
        <v>0</v>
      </c>
      <c r="V6" s="100"/>
      <c r="W6" s="78"/>
      <c r="X6" s="104"/>
      <c r="Y6" s="14" t="s">
        <v>11</v>
      </c>
      <c r="Z6" s="12" t="s">
        <v>12</v>
      </c>
      <c r="AA6" s="12" t="s">
        <v>2</v>
      </c>
      <c r="AB6" s="13" t="s">
        <v>3</v>
      </c>
      <c r="AC6" s="59">
        <f>+Portafolio!D9</f>
        <v>0</v>
      </c>
      <c r="AD6" s="100"/>
      <c r="AE6" s="78"/>
      <c r="AF6" s="104"/>
      <c r="AG6" s="14" t="s">
        <v>11</v>
      </c>
      <c r="AH6" s="12" t="s">
        <v>12</v>
      </c>
      <c r="AI6" s="12" t="s">
        <v>2</v>
      </c>
      <c r="AJ6" s="13" t="s">
        <v>3</v>
      </c>
      <c r="AK6" s="59">
        <f>+Portafolio!D39</f>
        <v>0</v>
      </c>
      <c r="AL6" s="100"/>
      <c r="AM6" s="78"/>
      <c r="AN6" s="104"/>
      <c r="AO6" s="14" t="s">
        <v>11</v>
      </c>
      <c r="AP6" s="12" t="s">
        <v>12</v>
      </c>
      <c r="AQ6" s="12" t="s">
        <v>2</v>
      </c>
      <c r="AR6" s="13" t="s">
        <v>3</v>
      </c>
      <c r="AS6" s="59">
        <f>+Portafolio!D13</f>
        <v>0</v>
      </c>
      <c r="AT6" s="100"/>
      <c r="AU6" s="78"/>
      <c r="AV6" s="101"/>
      <c r="AW6" s="14" t="s">
        <v>11</v>
      </c>
      <c r="AX6" s="12" t="s">
        <v>12</v>
      </c>
      <c r="AY6" s="12" t="s">
        <v>2</v>
      </c>
      <c r="AZ6" s="13" t="s">
        <v>3</v>
      </c>
      <c r="BA6" s="59">
        <f>+Portafolio!D15</f>
        <v>0</v>
      </c>
      <c r="BB6" s="100"/>
      <c r="BC6" s="77"/>
      <c r="BD6" s="121"/>
      <c r="BE6" s="66"/>
      <c r="BF6" s="67"/>
      <c r="BG6" s="67"/>
      <c r="BH6" s="68"/>
      <c r="BI6" s="69"/>
      <c r="BJ6" s="116"/>
      <c r="BK6" s="2"/>
      <c r="BL6" s="104"/>
      <c r="BM6" s="14" t="s">
        <v>11</v>
      </c>
      <c r="BN6" s="12" t="s">
        <v>12</v>
      </c>
      <c r="BO6" s="12" t="s">
        <v>2</v>
      </c>
      <c r="BP6" s="13" t="s">
        <v>3</v>
      </c>
      <c r="BQ6" s="59">
        <f>+Portafolio!D35</f>
        <v>0</v>
      </c>
      <c r="BR6" s="100"/>
      <c r="BS6" s="79">
        <f>-BQ6</f>
        <v>0</v>
      </c>
      <c r="BT6" s="101"/>
      <c r="BU6" s="14" t="s">
        <v>11</v>
      </c>
      <c r="BV6" s="12" t="s">
        <v>12</v>
      </c>
      <c r="BW6" s="12" t="s">
        <v>2</v>
      </c>
      <c r="BX6" s="13" t="s">
        <v>3</v>
      </c>
      <c r="BY6" s="59">
        <f>+Portafolio!D27</f>
        <v>0</v>
      </c>
      <c r="BZ6" s="100"/>
      <c r="CA6" s="78"/>
      <c r="CB6" s="101"/>
      <c r="CC6" s="14" t="s">
        <v>11</v>
      </c>
      <c r="CD6" s="12" t="s">
        <v>12</v>
      </c>
      <c r="CE6" s="12" t="s">
        <v>2</v>
      </c>
      <c r="CF6" s="13" t="s">
        <v>3</v>
      </c>
      <c r="CG6" s="59">
        <f>+Portafolio!D31</f>
        <v>0</v>
      </c>
      <c r="CH6" s="100"/>
      <c r="CI6" s="78"/>
      <c r="CJ6" s="104"/>
      <c r="CK6" s="14" t="s">
        <v>11</v>
      </c>
      <c r="CL6" s="12" t="s">
        <v>12</v>
      </c>
      <c r="CM6" s="12" t="s">
        <v>2</v>
      </c>
      <c r="CN6" s="13" t="s">
        <v>3</v>
      </c>
      <c r="CO6" s="59"/>
      <c r="CP6" s="100"/>
      <c r="CQ6" s="78"/>
      <c r="CR6" s="104"/>
      <c r="CS6" s="14" t="s">
        <v>11</v>
      </c>
      <c r="CT6" s="12" t="s">
        <v>12</v>
      </c>
      <c r="CU6" s="12" t="s">
        <v>2</v>
      </c>
      <c r="CV6" s="13" t="s">
        <v>3</v>
      </c>
      <c r="CW6" s="59">
        <f>+Portafolio!D41</f>
        <v>0</v>
      </c>
      <c r="CX6" s="100"/>
      <c r="CY6" s="78"/>
      <c r="CZ6" s="104"/>
      <c r="DA6" s="14" t="s">
        <v>11</v>
      </c>
      <c r="DB6" s="12" t="s">
        <v>12</v>
      </c>
      <c r="DC6" s="12" t="s">
        <v>2</v>
      </c>
      <c r="DD6" s="13" t="s">
        <v>3</v>
      </c>
      <c r="DE6" s="59">
        <f>+Portafolio!D37</f>
        <v>0</v>
      </c>
      <c r="DF6" s="100"/>
      <c r="DG6" s="78"/>
      <c r="DH6" s="101"/>
      <c r="DI6" s="14" t="s">
        <v>11</v>
      </c>
      <c r="DJ6" s="12" t="s">
        <v>12</v>
      </c>
      <c r="DK6" s="12" t="s">
        <v>2</v>
      </c>
      <c r="DL6" s="13" t="s">
        <v>3</v>
      </c>
      <c r="DM6" s="59"/>
      <c r="DN6" s="100"/>
      <c r="DO6" s="78"/>
      <c r="DP6" s="101"/>
      <c r="DQ6" s="14" t="s">
        <v>11</v>
      </c>
      <c r="DR6" s="12" t="s">
        <v>12</v>
      </c>
      <c r="DS6" s="12" t="s">
        <v>2</v>
      </c>
      <c r="DT6" s="13" t="s">
        <v>3</v>
      </c>
      <c r="DU6" s="59">
        <f>+Portafolio!D17</f>
        <v>0</v>
      </c>
      <c r="DV6" s="100"/>
      <c r="DW6" s="78"/>
      <c r="DX6" s="101"/>
      <c r="DY6" s="14" t="s">
        <v>11</v>
      </c>
      <c r="DZ6" s="12" t="s">
        <v>12</v>
      </c>
      <c r="EA6" s="12" t="s">
        <v>2</v>
      </c>
      <c r="EB6" s="13" t="s">
        <v>3</v>
      </c>
      <c r="EC6" s="59">
        <f>+Portafolio!D19</f>
        <v>0</v>
      </c>
      <c r="ED6" s="100"/>
      <c r="EE6" s="78"/>
      <c r="EF6" s="101"/>
      <c r="EG6" s="14" t="s">
        <v>11</v>
      </c>
      <c r="EH6" s="12" t="s">
        <v>12</v>
      </c>
      <c r="EI6" s="12" t="s">
        <v>2</v>
      </c>
      <c r="EJ6" s="13" t="s">
        <v>3</v>
      </c>
      <c r="EK6" s="59">
        <f>+Portafolio!D29</f>
        <v>0</v>
      </c>
      <c r="EL6" s="100"/>
      <c r="EM6" s="78"/>
      <c r="EN6" s="101"/>
      <c r="EO6" s="14" t="s">
        <v>11</v>
      </c>
      <c r="EP6" s="12" t="s">
        <v>12</v>
      </c>
      <c r="EQ6" s="12" t="s">
        <v>2</v>
      </c>
      <c r="ER6" s="13" t="s">
        <v>3</v>
      </c>
      <c r="ES6" s="59">
        <f>+Portafolio!D21</f>
        <v>0</v>
      </c>
      <c r="ET6" s="100"/>
      <c r="EU6" s="78"/>
      <c r="EV6" s="101"/>
      <c r="EW6" s="14" t="s">
        <v>11</v>
      </c>
      <c r="EX6" s="12" t="s">
        <v>12</v>
      </c>
      <c r="EY6" s="12" t="s">
        <v>2</v>
      </c>
      <c r="EZ6" s="13" t="s">
        <v>3</v>
      </c>
      <c r="FA6" s="59">
        <f>+Portafolio!D23</f>
        <v>0</v>
      </c>
      <c r="FB6" s="100"/>
      <c r="FC6" s="78"/>
      <c r="FD6" s="104"/>
      <c r="FE6" s="84" t="s">
        <v>11</v>
      </c>
      <c r="FF6" s="12" t="s">
        <v>12</v>
      </c>
      <c r="FG6" s="12" t="s">
        <v>2</v>
      </c>
      <c r="FH6" s="83" t="s">
        <v>3</v>
      </c>
      <c r="FI6" s="59">
        <f>+Portafolio!D33</f>
        <v>0</v>
      </c>
      <c r="FJ6" s="100"/>
      <c r="FK6" s="79">
        <f>-FI6</f>
        <v>0</v>
      </c>
      <c r="FM6" s="124"/>
      <c r="FN6" s="127"/>
      <c r="FO6" s="53"/>
      <c r="FP6" s="130"/>
    </row>
    <row r="7" spans="1:172" ht="15.75" x14ac:dyDescent="0.25">
      <c r="A7">
        <f t="shared" si="0"/>
        <v>6</v>
      </c>
      <c r="B7">
        <f>+B6+$B$5</f>
        <v>0</v>
      </c>
      <c r="C7" s="1">
        <f t="shared" ref="C7:C33" si="2">IF(A7=1,21,IF(A7=7,22,20))</f>
        <v>20</v>
      </c>
      <c r="D7" s="1">
        <f t="shared" ref="D7" si="3">IF(D6=12,3,+D6+3)</f>
        <v>9</v>
      </c>
      <c r="E7" s="1">
        <f t="shared" ref="E7" si="4">IF(D7=3,E6+1,E6)</f>
        <v>2024</v>
      </c>
      <c r="F7" s="3">
        <f t="shared" si="1"/>
        <v>45555</v>
      </c>
      <c r="G7" s="2">
        <f t="shared" ref="G7:G29" si="5">+F7-F6</f>
        <v>92</v>
      </c>
      <c r="H7" s="71">
        <v>0.05</v>
      </c>
      <c r="I7" s="8"/>
      <c r="J7" s="2">
        <f t="shared" ref="J7" si="6">IF(K7&lt;&gt;0,I7*M6,0)</f>
        <v>0</v>
      </c>
      <c r="K7" s="2">
        <f t="shared" ref="K7" si="7">IF(MONTH($F7)=M$3,M6*H7*($G6+$G7)/365,0)+IF(MONTH($F7)=M$4,M6*H7*($G6+$G7)/365,0)</f>
        <v>0</v>
      </c>
      <c r="L7" s="2">
        <f t="shared" ref="L7" si="8">+K7*(1-J$4)</f>
        <v>0</v>
      </c>
      <c r="M7" s="2">
        <f t="shared" ref="M7" si="9">+M6-J7</f>
        <v>0</v>
      </c>
      <c r="N7" s="2">
        <f t="shared" ref="N7:N8" si="10">J7+L7</f>
        <v>0</v>
      </c>
      <c r="P7" s="5">
        <v>0.04</v>
      </c>
      <c r="Q7" s="5"/>
      <c r="R7" s="2">
        <f t="shared" ref="R7" si="11">IF(S7&lt;&gt;0,Q7*U6,0)</f>
        <v>0</v>
      </c>
      <c r="S7" s="2">
        <f t="shared" ref="S7" si="12">IF(MONTH($F7)=U$3,U6*P7*($G6+$G7)/365,0)+IF(MONTH($F7)=U$4,U6*P7*($G6+$G7)/365,0)</f>
        <v>0</v>
      </c>
      <c r="T7" s="2">
        <f t="shared" ref="T7" si="13">+S7*(1-R$4)</f>
        <v>0</v>
      </c>
      <c r="U7" s="2">
        <f t="shared" ref="U7" si="14">+U6-R7</f>
        <v>0</v>
      </c>
      <c r="V7" s="2">
        <f t="shared" ref="V7:V16" si="15">R7+T7</f>
        <v>0</v>
      </c>
      <c r="W7" s="5"/>
      <c r="X7" s="5">
        <v>0.05</v>
      </c>
      <c r="Y7" s="5"/>
      <c r="Z7" s="2">
        <f t="shared" ref="Z7" si="16">IF(AA7&lt;&gt;0,Y7*AC6,0)</f>
        <v>0</v>
      </c>
      <c r="AA7" s="2">
        <f t="shared" ref="AA7" si="17">IF(MONTH($F7)=AC$3,AC6*X7*($G6+$G7)/365,0)+IF(MONTH($F7)=AC$4,AC6*X7*($G6+$G7)/365,0)</f>
        <v>0</v>
      </c>
      <c r="AB7" s="2">
        <f t="shared" ref="AB7" si="18">+AA7*(1-Z$4)</f>
        <v>0</v>
      </c>
      <c r="AC7" s="2">
        <f t="shared" ref="AC7" si="19">+AC6-Z7</f>
        <v>0</v>
      </c>
      <c r="AD7" s="2">
        <f t="shared" ref="AD7:AD8" si="20">Z7+AB7</f>
        <v>0</v>
      </c>
      <c r="AF7" s="85">
        <v>0.04</v>
      </c>
      <c r="AG7" s="8"/>
      <c r="AH7" s="2">
        <f t="shared" ref="AH7" si="21">IF(AI7&lt;&gt;0,AG7*AK6,0)</f>
        <v>0</v>
      </c>
      <c r="AI7" s="2">
        <f t="shared" ref="AI7" si="22">IF(MONTH($F7)=AK$3,AK6*AF7*($G6+$G7)/365,0)+IF(MONTH($F7)=AK$4,AK6*AF7*($G6+$G7)/365,0)</f>
        <v>0</v>
      </c>
      <c r="AJ7" s="2">
        <f t="shared" ref="AJ7" si="23">+AI7*(1-AH$4)</f>
        <v>0</v>
      </c>
      <c r="AK7" s="2">
        <f t="shared" ref="AK7" si="24">+AK6-AH7</f>
        <v>0</v>
      </c>
      <c r="AL7" s="2">
        <f t="shared" ref="AL7:AL33" si="25">AH7+AJ7</f>
        <v>0</v>
      </c>
      <c r="AM7" s="5"/>
      <c r="AN7" s="5">
        <v>5.5E-2</v>
      </c>
      <c r="AO7" s="5"/>
      <c r="AP7" s="2">
        <f t="shared" ref="AP7" si="26">IF(AQ7&lt;&gt;0,AO7*AS6,0)</f>
        <v>0</v>
      </c>
      <c r="AQ7" s="2">
        <f t="shared" ref="AQ7" si="27">IF(MONTH($F7)=AS$3,AS6*AN7*($G6+$G7)/365,0)+IF(MONTH($F7)=AS$4,AS6*AN7*($G6+$G7)/365,0)</f>
        <v>0</v>
      </c>
      <c r="AR7" s="2">
        <f t="shared" ref="AR7" si="28">+AQ7*(1-AP$4)</f>
        <v>0</v>
      </c>
      <c r="AS7" s="2">
        <f t="shared" ref="AS7" si="29">+AS6-AP7</f>
        <v>0</v>
      </c>
      <c r="AT7" s="2">
        <f t="shared" ref="AT7:AT10" si="30">AP7+AR7</f>
        <v>0</v>
      </c>
      <c r="AU7" s="5"/>
      <c r="AV7" s="5">
        <v>0.05</v>
      </c>
      <c r="AW7" s="5"/>
      <c r="AX7" s="2">
        <f t="shared" ref="AX7" si="31">IF(AY7&lt;&gt;0,AW7*BA6,0)</f>
        <v>0</v>
      </c>
      <c r="AY7" s="2">
        <f t="shared" ref="AY7" si="32">IF(MONTH($F7)=BA$3,BA6*AV7*($G6+$G7)/365,0)+IF(MONTH($F7)=BA$4,BA6*AV7*($G6+$G7)/365,0)</f>
        <v>0</v>
      </c>
      <c r="AZ7" s="2">
        <f t="shared" ref="AZ7" si="33">+AY7*(1-AX$4)</f>
        <v>0</v>
      </c>
      <c r="BA7" s="2">
        <f t="shared" ref="BA7" si="34">+BA6-AX7</f>
        <v>0</v>
      </c>
      <c r="BB7" s="2">
        <f t="shared" ref="BB7:BB12" si="35">AX7+AZ7</f>
        <v>0</v>
      </c>
      <c r="BK7" s="2"/>
      <c r="BL7" s="34">
        <v>0.03</v>
      </c>
      <c r="BM7" s="5"/>
      <c r="BN7" s="2">
        <f t="shared" ref="BN7" si="36">IF(BO7&lt;&gt;0,BM7*BQ6,0)</f>
        <v>0</v>
      </c>
      <c r="BO7" s="2">
        <f t="shared" ref="BO7" si="37">IF(MONTH($F7)=BQ$3,BQ6*BL7*($G6+$G7)/365,0)+IF(MONTH($F7)=BQ$4,BQ6*BL7*($G6+$G7)/365,0)</f>
        <v>0</v>
      </c>
      <c r="BP7" s="2">
        <f t="shared" ref="BP7" si="38">+BO7*(1-BN$4)</f>
        <v>0</v>
      </c>
      <c r="BQ7" s="2">
        <f t="shared" ref="BQ7" si="39">+BQ6-BN7</f>
        <v>0</v>
      </c>
      <c r="BR7" s="2">
        <f t="shared" ref="BR7:BR31" si="40">BN7+BP7</f>
        <v>0</v>
      </c>
      <c r="BS7" s="79">
        <f t="shared" ref="BS7:BS31" si="41">+BO7+BN7</f>
        <v>0</v>
      </c>
      <c r="BT7" s="34">
        <v>0.03</v>
      </c>
      <c r="BU7" s="5"/>
      <c r="BV7" s="2">
        <f t="shared" ref="BV7" si="42">IF(BW7&lt;&gt;0,BU7*BY6,0)</f>
        <v>0</v>
      </c>
      <c r="BW7" s="2">
        <f t="shared" ref="BW7" si="43">IF(MONTH($F7)=BY$3,BY6*BT7*($G6+$G7)/365,0)+IF(MONTH($F7)=BY$4,BY6*BT7*($G6+$G7)/365,0)</f>
        <v>0</v>
      </c>
      <c r="BX7" s="2">
        <f t="shared" ref="BX7" si="44">+BW7*(1-BV$4)</f>
        <v>0</v>
      </c>
      <c r="BY7" s="2">
        <f t="shared" ref="BY7" si="45">+BY6-BV7</f>
        <v>0</v>
      </c>
      <c r="BZ7" s="2">
        <f t="shared" ref="BZ7:BZ16" si="46">BV7+BX7</f>
        <v>0</v>
      </c>
      <c r="CB7" s="5">
        <v>3.5000000000000003E-2</v>
      </c>
      <c r="CC7" s="5"/>
      <c r="CD7" s="2">
        <f t="shared" ref="CD7" si="47">IF(CE7&lt;&gt;0,CC7*CG6,0)</f>
        <v>0</v>
      </c>
      <c r="CE7" s="2">
        <f t="shared" ref="CE7" si="48">IF(MONTH($F7)=CG$3,CG6*CB7*($G6+$G7)/365,0)+IF(MONTH($F7)=CG$4,CG6*CB7*($G6+$G7)/365,0)</f>
        <v>0</v>
      </c>
      <c r="CF7" s="2">
        <f t="shared" ref="CF7" si="49">+CE7*(1-CD$4)</f>
        <v>0</v>
      </c>
      <c r="CG7" s="2">
        <f t="shared" ref="CG7" si="50">+CG6-CD7</f>
        <v>0</v>
      </c>
      <c r="CH7" s="2">
        <f t="shared" ref="CH7:CH16" si="51">CD7+CF7</f>
        <v>0</v>
      </c>
      <c r="CI7" s="2"/>
      <c r="CR7" s="5">
        <v>4.7500000000000001E-2</v>
      </c>
      <c r="CS7" s="5"/>
      <c r="CT7" s="2">
        <f t="shared" ref="CT7" si="52">IF(CU7&lt;&gt;0,CS7*CW6,0)</f>
        <v>0</v>
      </c>
      <c r="CU7" s="2">
        <f t="shared" ref="CU7" si="53">IF(MONTH($F7)=CW$3,CW6*CR7*($G6+$G7)/365,0)+IF(MONTH($F7)=CW$4,CW6*CR7*($G6+$G7)/365,0)</f>
        <v>0</v>
      </c>
      <c r="CV7" s="2">
        <f t="shared" ref="CV7" si="54">+CU7*(1-CT$4)</f>
        <v>0</v>
      </c>
      <c r="CW7" s="2">
        <f t="shared" ref="CW7" si="55">+CW6-CT7</f>
        <v>0</v>
      </c>
      <c r="CX7" s="2">
        <f t="shared" ref="CX7" si="56">CT7+CV7</f>
        <v>0</v>
      </c>
      <c r="CZ7" s="5">
        <v>0.04</v>
      </c>
      <c r="DA7" s="5"/>
      <c r="DB7" s="2">
        <f t="shared" ref="DB7" si="57">IF(DC7&lt;&gt;0,DA7*DE6,0)</f>
        <v>0</v>
      </c>
      <c r="DC7" s="2">
        <f t="shared" ref="DC7" si="58">IF(MONTH($F7)=DE$3,DE6*CZ7*($G6+$G7)/365,0)+IF(MONTH($F7)=DE$4,DE6*CZ7*($G6+$G7)/365,0)</f>
        <v>0</v>
      </c>
      <c r="DD7" s="2">
        <f t="shared" ref="DD7" si="59">+DC7*(1-DB$4)</f>
        <v>0</v>
      </c>
      <c r="DE7" s="2">
        <f t="shared" ref="DE7" si="60">+DE6-DB7</f>
        <v>0</v>
      </c>
      <c r="DF7" s="2">
        <f t="shared" ref="DF7:DF32" si="61">DB7+DD7</f>
        <v>0</v>
      </c>
      <c r="DG7" s="2"/>
      <c r="DO7" s="2"/>
      <c r="DP7" s="34">
        <v>0.02</v>
      </c>
      <c r="DQ7" s="5">
        <v>1</v>
      </c>
      <c r="DR7" s="2">
        <f t="shared" ref="DR7" si="62">IF(DS7&lt;&gt;0,DQ7*DU6,0)</f>
        <v>0</v>
      </c>
      <c r="DS7" s="2">
        <f t="shared" ref="DS7" si="63">IF(MONTH($F7)=DU$3,DU6*DP7*($G6+$G7)/365,0)+IF(MONTH($F7)=DU$4,DU6*DP7*($G6+$G7)/365,0)</f>
        <v>0</v>
      </c>
      <c r="DT7" s="2">
        <f t="shared" ref="DT7" si="64">+DS7*(1-DR$4)</f>
        <v>0</v>
      </c>
      <c r="DU7" s="2">
        <f t="shared" ref="DU7" si="65">+DU6-DR7</f>
        <v>0</v>
      </c>
      <c r="DV7" s="2">
        <f t="shared" ref="DV7" si="66">DR7+DT7</f>
        <v>0</v>
      </c>
      <c r="DX7" s="5">
        <v>0.02</v>
      </c>
      <c r="DY7" s="5"/>
      <c r="DZ7" s="2">
        <f t="shared" ref="DZ7" si="67">IF(EA7&lt;&gt;0,DY7*EC6,0)</f>
        <v>0</v>
      </c>
      <c r="EA7" s="2">
        <f t="shared" ref="EA7" si="68">IF(MONTH($F7)=EC$3,EC6*DX7*($G6+$G7)/365,0)+IF(MONTH($F7)=EC$4,EC6*DX7*($G6+$G7)/365,0)</f>
        <v>0</v>
      </c>
      <c r="EB7" s="2">
        <f t="shared" ref="EB7" si="69">+EA7*(1-DZ$4)</f>
        <v>0</v>
      </c>
      <c r="EC7" s="2">
        <f t="shared" ref="EC7" si="70">+EC6-DZ7</f>
        <v>0</v>
      </c>
      <c r="ED7" s="2">
        <f t="shared" ref="ED7:ED8" si="71">DZ7+EB7</f>
        <v>0</v>
      </c>
      <c r="EF7" s="5">
        <v>3.5000000000000003E-2</v>
      </c>
      <c r="EG7" s="5"/>
      <c r="EH7" s="2">
        <f t="shared" ref="EH7" si="72">IF(EI7&lt;&gt;0,EG7*EK6,0)</f>
        <v>0</v>
      </c>
      <c r="EI7" s="2">
        <f t="shared" ref="EI7" si="73">IF(MONTH($F7)=EK$3,EK6*EF7*($G6+$G7)/365,0)+IF(MONTH($F7)=EK$4,EK6*EF7*($G6+$G7)/365,0)</f>
        <v>0</v>
      </c>
      <c r="EJ7" s="2">
        <f t="shared" ref="EJ7" si="74">+EI7*(1-EH$4)</f>
        <v>0</v>
      </c>
      <c r="EK7" s="2">
        <f t="shared" ref="EK7" si="75">+EK6-EH7</f>
        <v>0</v>
      </c>
      <c r="EL7" s="2">
        <f t="shared" ref="EL7:EL15" si="76">EH7+EJ7</f>
        <v>0</v>
      </c>
      <c r="EN7" s="5">
        <v>0.02</v>
      </c>
      <c r="EO7" s="5"/>
      <c r="EP7" s="2">
        <f t="shared" ref="EP7" si="77">IF(EQ7&lt;&gt;0,EO7*ES6,0)</f>
        <v>0</v>
      </c>
      <c r="EQ7" s="2">
        <f t="shared" ref="EQ7" si="78">IF(MONTH($F7)=ES$3,ES6*EN7*($G6+$G7)/365,0)+IF(MONTH($F7)=ES$4,ES6*EN7*($G6+$G7)/365,0)</f>
        <v>0</v>
      </c>
      <c r="ER7" s="2">
        <f t="shared" ref="ER7" si="79">+EQ7*(1-EP$4)</f>
        <v>0</v>
      </c>
      <c r="ES7" s="2">
        <f t="shared" ref="ES7" si="80">+ES6-EP7</f>
        <v>0</v>
      </c>
      <c r="ET7" s="2">
        <f t="shared" ref="ET7:ET15" si="81">EP7+ER7</f>
        <v>0</v>
      </c>
      <c r="EV7" s="5">
        <v>0.02</v>
      </c>
      <c r="EW7" s="5"/>
      <c r="EX7" s="2">
        <f t="shared" ref="EX7" si="82">IF(EY7&lt;&gt;0,EW7*FA6,0)</f>
        <v>0</v>
      </c>
      <c r="EY7" s="2">
        <f t="shared" ref="EY7" si="83">IF(MONTH($F7)=FA$3,FA6*EV7*($G6+$G7)/365,0)+IF(MONTH($F7)=FA$4,FA6*EV7*($G6+$G7)/365,0)</f>
        <v>0</v>
      </c>
      <c r="EZ7" s="2">
        <f t="shared" ref="EZ7" si="84">+EY7*(1-EX$4)</f>
        <v>0</v>
      </c>
      <c r="FA7" s="2">
        <f t="shared" ref="FA7" si="85">+FA6-EX7</f>
        <v>0</v>
      </c>
      <c r="FB7" s="2">
        <f t="shared" ref="FB7:FB15" si="86">EX7+EZ7</f>
        <v>0</v>
      </c>
      <c r="FD7" s="34">
        <v>3.5000000000000003E-2</v>
      </c>
      <c r="FE7" s="5"/>
      <c r="FF7" s="2">
        <f t="shared" ref="FF7" si="87">IF(FG7&lt;&gt;0,FE7*FI6,0)</f>
        <v>0</v>
      </c>
      <c r="FG7" s="2">
        <f t="shared" ref="FG7" si="88">IF(MONTH($F7)=FI$3,FI6*FD7*($G6+$G7)/365,0)+IF(MONTH($F7)=FI$4,FI6*FD7*($G6+$G7)/365,0)</f>
        <v>0</v>
      </c>
      <c r="FH7" s="2">
        <f t="shared" ref="FH7" si="89">+FG7*(1-FF$4)</f>
        <v>0</v>
      </c>
      <c r="FI7" s="2">
        <f t="shared" ref="FI7" si="90">+FI6-FF7</f>
        <v>0</v>
      </c>
      <c r="FJ7" s="2">
        <f t="shared" ref="FJ7:FJ30" si="91">FF7+FH7</f>
        <v>0</v>
      </c>
      <c r="FK7" s="79">
        <f t="shared" ref="FK7:FK30" si="92">+FG7+FF7</f>
        <v>0</v>
      </c>
      <c r="FM7" s="54">
        <f t="shared" ref="FM7:FM32" si="93">+J7+Z7+AH7+BN7+BV7+CD7+CL7+R7+AP7+AX7+CT7+DB7+DJ7+DR7+DZ7+EP7+EX7+EH7+FF7</f>
        <v>0</v>
      </c>
      <c r="FN7" s="55">
        <f t="shared" ref="FN7:FN32" si="94">+L7+AB7+AJ7+BP7+BX7+CF7+CN7+T7+AR7+AZ7+CV7+DD7+DL7+DT7+EB7+ER7+EZ7+EJ7+FH7</f>
        <v>0</v>
      </c>
      <c r="FO7" s="53"/>
      <c r="FP7" s="56" t="str">
        <f t="shared" ref="FP7:FP33" si="95">IF((+M6+AS6+BQ6+BY6+CG6+AC6+CO6+U6+AK6+BA6+CW6+DE6+DM6+DU6+EC6+ES6+FA6+EK6+FI6)=0,"",(+H7*M6+AN7*AS6++BL7*BQ6+BT7*BY6+CB7*CG6+X7*AC6+CJ7*CO6+P7*U6+AK6*AF7+BA6*AV7+CW6*CR7+CZ7*DE6+DM6*DH7+DU6*DP7+EC6*DX7+EN7*ES6+FA6*EV7+EF7*EK6+FD7*FI6)/(+M6+AS6+BQ6+BY6+CG6+AC6+CO6+U6+AK6+BA6+CW6+DE6+DM6+DU6+EC6+ES6+FA6+EK6+FI6))</f>
        <v/>
      </c>
    </row>
    <row r="8" spans="1:172" ht="15.75" x14ac:dyDescent="0.25">
      <c r="A8">
        <f t="shared" si="0"/>
        <v>6</v>
      </c>
      <c r="B8">
        <f t="shared" ref="B8:B35" si="96">+B7+3</f>
        <v>3</v>
      </c>
      <c r="C8" s="1">
        <f t="shared" si="2"/>
        <v>20</v>
      </c>
      <c r="D8" s="1">
        <f t="shared" ref="D8:D35" si="97">IF(D7=12,3,+D7+3)</f>
        <v>12</v>
      </c>
      <c r="E8" s="1">
        <f t="shared" ref="E8:E33" si="98">IF(D8=3,E7+1,E7)</f>
        <v>2024</v>
      </c>
      <c r="F8" s="3">
        <f t="shared" si="1"/>
        <v>45646</v>
      </c>
      <c r="G8" s="2">
        <f t="shared" si="5"/>
        <v>91</v>
      </c>
      <c r="H8" s="72">
        <v>0.05</v>
      </c>
      <c r="I8" s="5">
        <v>1</v>
      </c>
      <c r="J8" s="2">
        <f t="shared" ref="J8" si="99">IF(K8&lt;&gt;0,I8*M7,0)</f>
        <v>0</v>
      </c>
      <c r="K8" s="2">
        <f t="shared" ref="K8" si="100">IF(MONTH($F8)=M$3,M7*H8*($G7+$G8)/365,0)+IF(MONTH($F8)=M$4,M7*H8*($G7+$G8)/365,0)</f>
        <v>0</v>
      </c>
      <c r="L8" s="2">
        <f t="shared" ref="L7:L8" si="101">+K8*(1-J$4)</f>
        <v>0</v>
      </c>
      <c r="M8" s="2">
        <f t="shared" ref="M8" si="102">+M7-J8</f>
        <v>0</v>
      </c>
      <c r="N8" s="2">
        <f t="shared" si="10"/>
        <v>0</v>
      </c>
      <c r="P8" s="5">
        <v>0.04</v>
      </c>
      <c r="Q8" s="5"/>
      <c r="R8" s="2">
        <f t="shared" ref="R8:R18" si="103">IF(S8&lt;&gt;0,Q8*U7,0)</f>
        <v>0</v>
      </c>
      <c r="S8" s="2">
        <f t="shared" ref="S8:S14" si="104">IF(MONTH($F8)=U$3,U7*P8*($G7+$G8)/365,0)+IF(MONTH($F8)=U$4,U7*P8*($G7+$G8)/365,0)</f>
        <v>0</v>
      </c>
      <c r="T8" s="2">
        <f t="shared" ref="T7:T18" si="105">+S8*(1-R$4)</f>
        <v>0</v>
      </c>
      <c r="U8" s="2">
        <f t="shared" ref="U8:U15" si="106">+U7-R8</f>
        <v>0</v>
      </c>
      <c r="V8" s="2">
        <f t="shared" si="15"/>
        <v>0</v>
      </c>
      <c r="W8" s="5"/>
      <c r="X8" s="34">
        <v>0.05</v>
      </c>
      <c r="Y8" s="8">
        <v>1</v>
      </c>
      <c r="Z8" s="2">
        <f t="shared" ref="Z8" si="107">IF(AA8&lt;&gt;0,Y8*AC7,0)</f>
        <v>0</v>
      </c>
      <c r="AA8" s="2">
        <f t="shared" ref="AA8" si="108">IF(MONTH($F8)=AC$3,AC7*X8*($G7+$G8)/365,0)+IF(MONTH($F8)=AC$4,AC7*X8*($G7+$G8)/365,0)</f>
        <v>0</v>
      </c>
      <c r="AB8" s="2">
        <f t="shared" ref="AB7:AB8" si="109">+AA8*(1-Z$4)</f>
        <v>0</v>
      </c>
      <c r="AC8" s="2">
        <f t="shared" ref="AC8" si="110">+AC7-Z8</f>
        <v>0</v>
      </c>
      <c r="AD8" s="2">
        <f t="shared" si="20"/>
        <v>0</v>
      </c>
      <c r="AF8" s="85">
        <v>0.04</v>
      </c>
      <c r="AG8" s="8"/>
      <c r="AH8" s="2">
        <f t="shared" ref="AH8:AH33" si="111">IF(AG8&gt;0,AG8*AK7,0)</f>
        <v>0</v>
      </c>
      <c r="AI8" s="2">
        <f t="shared" ref="AI8:AI33" si="112">IF(MONTH($F8)=AK$3,AK7*AF8*($G7+$G8)/365,0)+IF(MONTH($F8)=AK$4,AK7*AF8*($G7+$G8)/365,0)</f>
        <v>0</v>
      </c>
      <c r="AJ8" s="2">
        <f t="shared" ref="AJ7:AJ33" si="113">+AI8*(1-AH$4)</f>
        <v>0</v>
      </c>
      <c r="AK8" s="2">
        <f t="shared" ref="AK8:AK33" si="114">+AK7-AH8</f>
        <v>0</v>
      </c>
      <c r="AL8" s="2">
        <f t="shared" si="25"/>
        <v>0</v>
      </c>
      <c r="AM8" s="5"/>
      <c r="AN8" s="5">
        <v>5.5E-2</v>
      </c>
      <c r="AO8" s="5"/>
      <c r="AP8" s="2">
        <f t="shared" ref="AP8:AP10" si="115">IF(AQ8&lt;&gt;0,AO8*AS7,0)</f>
        <v>0</v>
      </c>
      <c r="AQ8" s="2">
        <f t="shared" ref="AQ8:AQ10" si="116">IF(MONTH($F8)=AS$3,AS7*AN8*($G7+$G8)/365,0)+IF(MONTH($F8)=AS$4,AS7*AN8*($G7+$G8)/365,0)</f>
        <v>0</v>
      </c>
      <c r="AR8" s="2">
        <f>+AQ8*(1-AP$4)</f>
        <v>0</v>
      </c>
      <c r="AS8" s="2">
        <f t="shared" ref="AS8:AS10" si="117">+AS7-AP8</f>
        <v>0</v>
      </c>
      <c r="AT8" s="2">
        <f t="shared" si="30"/>
        <v>0</v>
      </c>
      <c r="AU8" s="5"/>
      <c r="AV8" s="34">
        <v>0.05</v>
      </c>
      <c r="AW8" s="8">
        <v>0.5</v>
      </c>
      <c r="AX8" s="2">
        <f t="shared" ref="AX8:AX12" si="118">IF(AY8&lt;&gt;0,AW8*BA7,0)</f>
        <v>0</v>
      </c>
      <c r="AY8" s="2">
        <f t="shared" ref="AY8:AY12" si="119">IF(MONTH($F8)=BA$3,BA7*AV8*($G7+$G8)/365,0)+IF(MONTH($F8)=BA$4,BA7*AV8*($G7+$G8)/365,0)</f>
        <v>0</v>
      </c>
      <c r="AZ8" s="2">
        <f t="shared" ref="AZ7:AZ8" si="120">+AY8*(1-AX$4)</f>
        <v>0</v>
      </c>
      <c r="BA8" s="2">
        <f t="shared" ref="BA8:BA12" si="121">+BA7-AX8</f>
        <v>0</v>
      </c>
      <c r="BB8" s="2">
        <f t="shared" si="35"/>
        <v>0</v>
      </c>
      <c r="BK8" s="2"/>
      <c r="BL8" s="5">
        <v>3.5000000000000003E-2</v>
      </c>
      <c r="BM8" s="5"/>
      <c r="BN8" s="2">
        <f t="shared" ref="BN8:BN29" si="122">IF(BM8&gt;0,BM8*BQ7,0)</f>
        <v>0</v>
      </c>
      <c r="BO8" s="2">
        <f t="shared" ref="BO8:BO31" si="123">IF(MONTH($F8)=BQ$3,BQ7*BL8*($G7+$G8)/365,0)+IF(MONTH($F8)=BQ$4,BQ7*BL8*($G7+$G8)/365,0)</f>
        <v>0</v>
      </c>
      <c r="BP8" s="2">
        <f t="shared" ref="BP7:BP12" si="124">+BO8*(1-BN$4)</f>
        <v>0</v>
      </c>
      <c r="BQ8" s="2">
        <f t="shared" ref="BQ8:BQ31" si="125">+BQ7-BN8</f>
        <v>0</v>
      </c>
      <c r="BR8" s="2">
        <f t="shared" si="40"/>
        <v>0</v>
      </c>
      <c r="BS8" s="79">
        <f t="shared" si="41"/>
        <v>0</v>
      </c>
      <c r="BT8" s="5">
        <v>0.04</v>
      </c>
      <c r="BU8" s="5"/>
      <c r="BV8" s="2">
        <f t="shared" ref="BV8:BV19" si="126">IF(BW8&lt;&gt;0,BU8*BY7,0)</f>
        <v>0</v>
      </c>
      <c r="BW8" s="2">
        <f t="shared" ref="BW8:BW15" si="127">IF(MONTH($F8)=BY$3,BY7*BT8*($G7+$G8)/365,0)+IF(MONTH($F8)=BY$4,BY7*BT8*($G7+$G8)/365,0)</f>
        <v>0</v>
      </c>
      <c r="BX8" s="2">
        <f t="shared" ref="BX7:BX19" si="128">+BW8*(1-BV$4)</f>
        <v>0</v>
      </c>
      <c r="BY8" s="2">
        <f t="shared" ref="BY8:BY16" si="129">+BY7-BV8</f>
        <v>0</v>
      </c>
      <c r="BZ8" s="2">
        <f t="shared" si="46"/>
        <v>0</v>
      </c>
      <c r="CB8" s="5">
        <v>3.5000000000000003E-2</v>
      </c>
      <c r="CC8" s="5"/>
      <c r="CD8" s="2">
        <f t="shared" ref="CD8:CD21" si="130">IF(CE8&lt;&gt;0,CC8*CG7,0)</f>
        <v>0</v>
      </c>
      <c r="CE8" s="2">
        <f t="shared" ref="CE8:CE21" si="131">IF(MONTH($F8)=CG$3,CG7*CB8*($G7+$G8)/365,0)+IF(MONTH($F8)=CG$4,CG7*CB8*($G7+$G8)/365,0)</f>
        <v>0</v>
      </c>
      <c r="CF8" s="2">
        <f t="shared" ref="CF7:CF21" si="132">+CE8*(1-CD$4)</f>
        <v>0</v>
      </c>
      <c r="CG8" s="2">
        <f t="shared" ref="CG8:CG16" si="133">+CG7-CD8</f>
        <v>0</v>
      </c>
      <c r="CH8" s="2">
        <f t="shared" si="51"/>
        <v>0</v>
      </c>
      <c r="CI8" s="2"/>
      <c r="CR8" s="5">
        <v>4.7500000000000001E-2</v>
      </c>
      <c r="CS8" s="5"/>
      <c r="CT8" s="2">
        <f t="shared" ref="CT8:CT34" si="134">IF(CU8&lt;&gt;0,CS8*CW7,0)</f>
        <v>0</v>
      </c>
      <c r="CU8" s="2">
        <f t="shared" ref="CU8:CU34" si="135">IF(MONTH($F8)=CW$3,CW7*CR8*($G7+$G8)/365,0)+IF(MONTH($F8)=CW$4,CW7*CR8*($G7+$G8)/365,0)</f>
        <v>0</v>
      </c>
      <c r="CV8" s="2">
        <f t="shared" ref="CV8:CV34" si="136">+CU8*(1-CT$4)</f>
        <v>0</v>
      </c>
      <c r="CW8" s="2">
        <f t="shared" ref="CW8:CW34" si="137">+CW7-CT8</f>
        <v>0</v>
      </c>
      <c r="CX8" s="2">
        <f t="shared" ref="CX8:CX34" si="138">CT8+CV8</f>
        <v>0</v>
      </c>
      <c r="CZ8" s="34">
        <v>0.04</v>
      </c>
      <c r="DA8" s="5"/>
      <c r="DB8" s="2">
        <f t="shared" ref="DB8:DB29" si="139">IF(DA8&gt;0,DA8*DE7,0)</f>
        <v>0</v>
      </c>
      <c r="DC8" s="2">
        <f t="shared" ref="DC8:DC32" si="140">IF(MONTH($F8)=DE$3,DE7*CZ8*($G7+$G8)/365,0)+IF(MONTH($F8)=DE$4,DE7*CZ8*($G7+$G8)/365,0)</f>
        <v>0</v>
      </c>
      <c r="DD8" s="2">
        <f t="shared" ref="DD7:DD12" si="141">+DC8*(1-DB$4)</f>
        <v>0</v>
      </c>
      <c r="DE8" s="2">
        <f t="shared" ref="DE8:DE32" si="142">+DE7-DB8</f>
        <v>0</v>
      </c>
      <c r="DF8" s="2">
        <f t="shared" si="61"/>
        <v>0</v>
      </c>
      <c r="DG8" s="2"/>
      <c r="DO8" s="2"/>
      <c r="DX8" s="34">
        <v>0.02</v>
      </c>
      <c r="DY8" s="5">
        <v>1</v>
      </c>
      <c r="DZ8" s="2">
        <f t="shared" ref="DZ8" si="143">IF(EA8&lt;&gt;0,DY8*EC7,0)</f>
        <v>0</v>
      </c>
      <c r="EA8" s="2">
        <f t="shared" ref="EA8" si="144">IF(MONTH($F8)=EC$3,EC7*DX8*($G7+$G8)/365,0)+IF(MONTH($F8)=EC$4,EC7*DX8*($G7+$G8)/365,0)</f>
        <v>0</v>
      </c>
      <c r="EB8" s="2">
        <f t="shared" ref="EB7:EB8" si="145">+EA8*(1-DZ$4)</f>
        <v>0</v>
      </c>
      <c r="EC8" s="2">
        <f t="shared" ref="EC8" si="146">+EC7-DZ8</f>
        <v>0</v>
      </c>
      <c r="ED8" s="2">
        <f t="shared" si="71"/>
        <v>0</v>
      </c>
      <c r="EF8" s="34">
        <v>3.5000000000000003E-2</v>
      </c>
      <c r="EG8" s="5"/>
      <c r="EH8" s="2">
        <f t="shared" ref="EH8:EH20" si="147">IF(EI8&lt;&gt;0,EG8*EK7,0)</f>
        <v>0</v>
      </c>
      <c r="EI8" s="2">
        <f t="shared" ref="EI8:EI14" si="148">IF(MONTH($F8)=EK$3,EK7*EF8*($G7+$G8)/365,0)+IF(MONTH($F8)=EK$4,EK7*EF8*($G7+$G8)/365,0)</f>
        <v>0</v>
      </c>
      <c r="EJ8" s="2">
        <f t="shared" ref="EJ7:EJ20" si="149">+EI8*(1-EH$4)</f>
        <v>0</v>
      </c>
      <c r="EK8" s="2">
        <f t="shared" ref="EK8:EK15" si="150">+EK7-EH8</f>
        <v>0</v>
      </c>
      <c r="EL8" s="2">
        <f t="shared" si="76"/>
        <v>0</v>
      </c>
      <c r="EN8" s="34">
        <v>0.02</v>
      </c>
      <c r="EO8" s="5"/>
      <c r="EP8" s="2">
        <f t="shared" ref="EP8:EP16" si="151">IF(EQ8&lt;&gt;0,EO8*ES7,0)</f>
        <v>0</v>
      </c>
      <c r="EQ8" s="2">
        <f t="shared" ref="EQ8:EQ14" si="152">IF(MONTH($F8)=ES$3,ES7*EN8*($G7+$G8)/365,0)+IF(MONTH($F8)=ES$4,ES7*EN8*($G7+$G8)/365,0)</f>
        <v>0</v>
      </c>
      <c r="ER8" s="2">
        <f t="shared" ref="ER7:ER16" si="153">+EQ8*(1-EP$4)</f>
        <v>0</v>
      </c>
      <c r="ES8" s="2">
        <f t="shared" ref="ES8:ES15" si="154">+ES7-EP8</f>
        <v>0</v>
      </c>
      <c r="ET8" s="2">
        <f t="shared" si="81"/>
        <v>0</v>
      </c>
      <c r="EV8" s="5">
        <v>0.02</v>
      </c>
      <c r="EW8" s="5"/>
      <c r="EX8" s="2">
        <f t="shared" ref="EX8:EX17" si="155">IF(EY8&lt;&gt;0,EW8*FA7,0)</f>
        <v>0</v>
      </c>
      <c r="EY8" s="2">
        <f t="shared" ref="EY8:EY14" si="156">IF(MONTH($F8)=FA$3,FA7*EV8*($G7+$G8)/365,0)+IF(MONTH($F8)=FA$4,FA7*EV8*($G7+$G8)/365,0)</f>
        <v>0</v>
      </c>
      <c r="EZ8" s="2">
        <f t="shared" ref="EZ7:EZ17" si="157">+EY8*(1-EX$4)</f>
        <v>0</v>
      </c>
      <c r="FA8" s="2">
        <f t="shared" ref="FA8:FA15" si="158">+FA7-EX8</f>
        <v>0</v>
      </c>
      <c r="FB8" s="2">
        <f t="shared" si="86"/>
        <v>0</v>
      </c>
      <c r="FD8" s="5">
        <f t="shared" ref="FD8:FD30" si="159">+FD7</f>
        <v>3.5000000000000003E-2</v>
      </c>
      <c r="FE8" s="5"/>
      <c r="FF8" s="2">
        <f t="shared" ref="FF8:FF29" si="160">IF(FE8&gt;0,FE8*FI7,0)</f>
        <v>0</v>
      </c>
      <c r="FG8" s="2">
        <f t="shared" ref="FG8:FG30" si="161">IF(MONTH($F8)=FI$3,FI7*FD8*($G7+$G8)/365,0)+IF(MONTH($F8)=FI$4,FI7*FD8*($G7+$G8)/365,0)</f>
        <v>0</v>
      </c>
      <c r="FH8" s="2">
        <f t="shared" ref="FH7:FH12" si="162">+FG8*(1-FF$4)</f>
        <v>0</v>
      </c>
      <c r="FI8" s="2">
        <f t="shared" ref="FI8:FI30" si="163">+FI7-FF8</f>
        <v>0</v>
      </c>
      <c r="FJ8" s="2">
        <f t="shared" si="91"/>
        <v>0</v>
      </c>
      <c r="FK8" s="79">
        <f t="shared" si="92"/>
        <v>0</v>
      </c>
      <c r="FM8" s="54">
        <f t="shared" si="93"/>
        <v>0</v>
      </c>
      <c r="FN8" s="55">
        <f t="shared" si="94"/>
        <v>0</v>
      </c>
      <c r="FO8" s="53"/>
      <c r="FP8" s="56" t="str">
        <f t="shared" si="95"/>
        <v/>
      </c>
    </row>
    <row r="9" spans="1:172" ht="15.75" x14ac:dyDescent="0.25">
      <c r="A9">
        <f t="shared" si="0"/>
        <v>5</v>
      </c>
      <c r="B9">
        <f t="shared" si="96"/>
        <v>6</v>
      </c>
      <c r="C9" s="1">
        <f t="shared" si="2"/>
        <v>20</v>
      </c>
      <c r="D9" s="1">
        <f t="shared" si="97"/>
        <v>3</v>
      </c>
      <c r="E9" s="1">
        <f t="shared" si="98"/>
        <v>2025</v>
      </c>
      <c r="F9" s="3">
        <f t="shared" si="1"/>
        <v>45736</v>
      </c>
      <c r="G9" s="2">
        <f t="shared" si="5"/>
        <v>90</v>
      </c>
      <c r="H9"/>
      <c r="P9" s="5">
        <v>0.04</v>
      </c>
      <c r="Q9" s="5"/>
      <c r="R9" s="2">
        <f t="shared" si="103"/>
        <v>0</v>
      </c>
      <c r="S9" s="2">
        <f t="shared" si="104"/>
        <v>0</v>
      </c>
      <c r="T9" s="2">
        <f t="shared" si="105"/>
        <v>0</v>
      </c>
      <c r="U9" s="2">
        <f t="shared" si="106"/>
        <v>0</v>
      </c>
      <c r="V9" s="2">
        <f t="shared" si="15"/>
        <v>0</v>
      </c>
      <c r="W9" s="5"/>
      <c r="X9"/>
      <c r="AF9" s="34">
        <v>0.04</v>
      </c>
      <c r="AG9" s="8"/>
      <c r="AH9" s="2">
        <f t="shared" si="111"/>
        <v>0</v>
      </c>
      <c r="AI9" s="2">
        <f t="shared" si="112"/>
        <v>0</v>
      </c>
      <c r="AJ9" s="2">
        <f t="shared" si="113"/>
        <v>0</v>
      </c>
      <c r="AK9" s="2">
        <f t="shared" si="114"/>
        <v>0</v>
      </c>
      <c r="AL9" s="2">
        <f t="shared" si="25"/>
        <v>0</v>
      </c>
      <c r="AM9" s="5"/>
      <c r="AN9" s="5">
        <v>5.5E-2</v>
      </c>
      <c r="AO9" s="5"/>
      <c r="AP9" s="2">
        <f t="shared" si="115"/>
        <v>0</v>
      </c>
      <c r="AQ9" s="2">
        <f t="shared" si="116"/>
        <v>0</v>
      </c>
      <c r="AR9" s="2">
        <f>+AQ9*(1-AP$4)</f>
        <v>0</v>
      </c>
      <c r="AS9" s="2">
        <f t="shared" si="117"/>
        <v>0</v>
      </c>
      <c r="AT9" s="2">
        <f t="shared" si="30"/>
        <v>0</v>
      </c>
      <c r="AU9" s="5"/>
      <c r="AV9" s="5">
        <v>5.2499999999999998E-2</v>
      </c>
      <c r="AW9" s="5"/>
      <c r="AX9" s="2">
        <f t="shared" si="118"/>
        <v>0</v>
      </c>
      <c r="AY9" s="2">
        <f t="shared" si="119"/>
        <v>0</v>
      </c>
      <c r="AZ9" s="2">
        <f>+AY9*(1-AX$4)</f>
        <v>0</v>
      </c>
      <c r="BA9" s="2">
        <f t="shared" si="121"/>
        <v>0</v>
      </c>
      <c r="BB9" s="2">
        <f t="shared" si="35"/>
        <v>0</v>
      </c>
      <c r="BK9" s="2"/>
      <c r="BL9" s="5">
        <f t="shared" ref="BL9:BL31" si="164">+BL8</f>
        <v>3.5000000000000003E-2</v>
      </c>
      <c r="BM9" s="5"/>
      <c r="BN9" s="2">
        <f t="shared" si="122"/>
        <v>0</v>
      </c>
      <c r="BO9" s="2">
        <f t="shared" si="123"/>
        <v>0</v>
      </c>
      <c r="BP9" s="2">
        <f t="shared" si="124"/>
        <v>0</v>
      </c>
      <c r="BQ9" s="2">
        <f t="shared" si="125"/>
        <v>0</v>
      </c>
      <c r="BR9" s="2">
        <f t="shared" si="40"/>
        <v>0</v>
      </c>
      <c r="BS9" s="79">
        <f t="shared" si="41"/>
        <v>0</v>
      </c>
      <c r="BT9" s="5">
        <v>0.04</v>
      </c>
      <c r="BU9" s="5"/>
      <c r="BV9" s="2">
        <f t="shared" si="126"/>
        <v>0</v>
      </c>
      <c r="BW9" s="2">
        <f t="shared" si="127"/>
        <v>0</v>
      </c>
      <c r="BX9" s="2">
        <f t="shared" si="128"/>
        <v>0</v>
      </c>
      <c r="BY9" s="2">
        <f t="shared" si="129"/>
        <v>0</v>
      </c>
      <c r="BZ9" s="2">
        <f t="shared" si="46"/>
        <v>0</v>
      </c>
      <c r="CB9" s="34">
        <v>3.5000000000000003E-2</v>
      </c>
      <c r="CC9" s="5"/>
      <c r="CD9" s="2">
        <f t="shared" si="130"/>
        <v>0</v>
      </c>
      <c r="CE9" s="2">
        <f t="shared" si="131"/>
        <v>0</v>
      </c>
      <c r="CF9" s="2">
        <f t="shared" si="132"/>
        <v>0</v>
      </c>
      <c r="CG9" s="2">
        <f t="shared" si="133"/>
        <v>0</v>
      </c>
      <c r="CH9" s="2">
        <f t="shared" si="51"/>
        <v>0</v>
      </c>
      <c r="CI9" s="2"/>
      <c r="CR9" s="5">
        <v>4.7500000000000001E-2</v>
      </c>
      <c r="CS9" s="5"/>
      <c r="CT9" s="2">
        <f t="shared" si="134"/>
        <v>0</v>
      </c>
      <c r="CU9" s="2">
        <f t="shared" si="135"/>
        <v>0</v>
      </c>
      <c r="CV9" s="2">
        <f t="shared" si="136"/>
        <v>0</v>
      </c>
      <c r="CW9" s="2">
        <f t="shared" si="137"/>
        <v>0</v>
      </c>
      <c r="CX9" s="2">
        <f t="shared" si="138"/>
        <v>0</v>
      </c>
      <c r="CZ9" s="5">
        <v>4.4999999999999998E-2</v>
      </c>
      <c r="DA9" s="5"/>
      <c r="DB9" s="2">
        <f t="shared" si="139"/>
        <v>0</v>
      </c>
      <c r="DC9" s="2">
        <f t="shared" si="140"/>
        <v>0</v>
      </c>
      <c r="DD9" s="2">
        <f t="shared" si="141"/>
        <v>0</v>
      </c>
      <c r="DE9" s="2">
        <f t="shared" si="142"/>
        <v>0</v>
      </c>
      <c r="DF9" s="2">
        <f t="shared" si="61"/>
        <v>0</v>
      </c>
      <c r="DG9" s="2"/>
      <c r="DO9" s="2"/>
      <c r="EF9" s="5">
        <v>0.04</v>
      </c>
      <c r="EG9" s="5"/>
      <c r="EH9" s="2">
        <f t="shared" si="147"/>
        <v>0</v>
      </c>
      <c r="EI9" s="2">
        <f t="shared" si="148"/>
        <v>0</v>
      </c>
      <c r="EJ9" s="2">
        <f t="shared" si="149"/>
        <v>0</v>
      </c>
      <c r="EK9" s="2">
        <f t="shared" si="150"/>
        <v>0</v>
      </c>
      <c r="EL9" s="2">
        <f t="shared" si="76"/>
        <v>0</v>
      </c>
      <c r="EN9" s="5">
        <v>0.03</v>
      </c>
      <c r="EO9" s="5"/>
      <c r="EP9" s="2">
        <f t="shared" si="151"/>
        <v>0</v>
      </c>
      <c r="EQ9" s="2">
        <f t="shared" si="152"/>
        <v>0</v>
      </c>
      <c r="ER9" s="2">
        <f t="shared" si="153"/>
        <v>0</v>
      </c>
      <c r="ES9" s="2">
        <f t="shared" si="154"/>
        <v>0</v>
      </c>
      <c r="ET9" s="2">
        <f t="shared" si="81"/>
        <v>0</v>
      </c>
      <c r="EV9" s="34">
        <v>0.02</v>
      </c>
      <c r="EW9" s="5"/>
      <c r="EX9" s="2">
        <f t="shared" si="155"/>
        <v>0</v>
      </c>
      <c r="EY9" s="2">
        <f t="shared" si="156"/>
        <v>0</v>
      </c>
      <c r="EZ9" s="2">
        <f t="shared" si="157"/>
        <v>0</v>
      </c>
      <c r="FA9" s="2">
        <f t="shared" si="158"/>
        <v>0</v>
      </c>
      <c r="FB9" s="2">
        <f t="shared" si="86"/>
        <v>0</v>
      </c>
      <c r="FD9" s="5">
        <f t="shared" si="159"/>
        <v>3.5000000000000003E-2</v>
      </c>
      <c r="FE9" s="5"/>
      <c r="FF9" s="2">
        <f t="shared" si="160"/>
        <v>0</v>
      </c>
      <c r="FG9" s="2">
        <f t="shared" si="161"/>
        <v>0</v>
      </c>
      <c r="FH9" s="2">
        <f t="shared" si="162"/>
        <v>0</v>
      </c>
      <c r="FI9" s="2">
        <f t="shared" si="163"/>
        <v>0</v>
      </c>
      <c r="FJ9" s="2">
        <f t="shared" si="91"/>
        <v>0</v>
      </c>
      <c r="FK9" s="79">
        <f t="shared" si="92"/>
        <v>0</v>
      </c>
      <c r="FM9" s="54">
        <f t="shared" si="93"/>
        <v>0</v>
      </c>
      <c r="FN9" s="55">
        <f t="shared" si="94"/>
        <v>0</v>
      </c>
      <c r="FO9" s="53"/>
      <c r="FP9" s="56" t="str">
        <f t="shared" si="95"/>
        <v/>
      </c>
    </row>
    <row r="10" spans="1:172" ht="15.75" x14ac:dyDescent="0.25">
      <c r="A10">
        <f t="shared" si="0"/>
        <v>6</v>
      </c>
      <c r="B10">
        <f t="shared" si="96"/>
        <v>9</v>
      </c>
      <c r="C10" s="1">
        <f t="shared" si="2"/>
        <v>20</v>
      </c>
      <c r="D10" s="1">
        <f t="shared" si="97"/>
        <v>6</v>
      </c>
      <c r="E10" s="1">
        <f t="shared" si="98"/>
        <v>2025</v>
      </c>
      <c r="F10" s="3">
        <f t="shared" si="1"/>
        <v>45828</v>
      </c>
      <c r="G10" s="2">
        <f t="shared" si="5"/>
        <v>92</v>
      </c>
      <c r="H10"/>
      <c r="P10" s="5">
        <v>0.04</v>
      </c>
      <c r="Q10" s="5"/>
      <c r="R10" s="2">
        <f t="shared" si="103"/>
        <v>0</v>
      </c>
      <c r="S10" s="2">
        <f t="shared" si="104"/>
        <v>0</v>
      </c>
      <c r="T10" s="2">
        <f t="shared" si="105"/>
        <v>0</v>
      </c>
      <c r="U10" s="2">
        <f t="shared" si="106"/>
        <v>0</v>
      </c>
      <c r="V10" s="2">
        <f t="shared" si="15"/>
        <v>0</v>
      </c>
      <c r="W10" s="5"/>
      <c r="X10"/>
      <c r="AF10" s="85">
        <v>4.2500000000000003E-2</v>
      </c>
      <c r="AG10" s="8"/>
      <c r="AH10" s="2">
        <f t="shared" si="111"/>
        <v>0</v>
      </c>
      <c r="AI10" s="2">
        <f t="shared" si="112"/>
        <v>0</v>
      </c>
      <c r="AJ10" s="2">
        <f t="shared" si="113"/>
        <v>0</v>
      </c>
      <c r="AK10" s="2">
        <f t="shared" si="114"/>
        <v>0</v>
      </c>
      <c r="AL10" s="2">
        <f t="shared" si="25"/>
        <v>0</v>
      </c>
      <c r="AM10" s="5"/>
      <c r="AN10" s="34">
        <v>5.5E-2</v>
      </c>
      <c r="AO10" s="8">
        <v>1</v>
      </c>
      <c r="AP10" s="2">
        <f t="shared" si="115"/>
        <v>0</v>
      </c>
      <c r="AQ10" s="2">
        <f t="shared" si="116"/>
        <v>0</v>
      </c>
      <c r="AR10" s="2">
        <f>+AQ10*(1-AP$4)</f>
        <v>0</v>
      </c>
      <c r="AS10" s="2">
        <f t="shared" si="117"/>
        <v>0</v>
      </c>
      <c r="AT10" s="2">
        <f t="shared" si="30"/>
        <v>0</v>
      </c>
      <c r="AU10" s="5"/>
      <c r="AV10" s="5">
        <v>5.2499999999999998E-2</v>
      </c>
      <c r="AW10" s="5"/>
      <c r="AX10" s="2">
        <f t="shared" si="118"/>
        <v>0</v>
      </c>
      <c r="AY10" s="2">
        <f t="shared" si="119"/>
        <v>0</v>
      </c>
      <c r="AZ10" s="2">
        <f>+AY10*(1-AX$4)</f>
        <v>0</v>
      </c>
      <c r="BA10" s="2">
        <f t="shared" si="121"/>
        <v>0</v>
      </c>
      <c r="BB10" s="2">
        <f t="shared" si="35"/>
        <v>0</v>
      </c>
      <c r="BK10" s="2"/>
      <c r="BL10" s="5">
        <f t="shared" si="164"/>
        <v>3.5000000000000003E-2</v>
      </c>
      <c r="BM10" s="5"/>
      <c r="BN10" s="2">
        <f t="shared" si="122"/>
        <v>0</v>
      </c>
      <c r="BO10" s="2">
        <f t="shared" si="123"/>
        <v>0</v>
      </c>
      <c r="BP10" s="2">
        <f t="shared" si="124"/>
        <v>0</v>
      </c>
      <c r="BQ10" s="2">
        <f t="shared" si="125"/>
        <v>0</v>
      </c>
      <c r="BR10" s="2">
        <f t="shared" si="40"/>
        <v>0</v>
      </c>
      <c r="BS10" s="79">
        <f t="shared" si="41"/>
        <v>0</v>
      </c>
      <c r="BT10" s="5">
        <v>0.04</v>
      </c>
      <c r="BU10" s="5"/>
      <c r="BV10" s="2">
        <f t="shared" si="126"/>
        <v>0</v>
      </c>
      <c r="BW10" s="2">
        <f t="shared" si="127"/>
        <v>0</v>
      </c>
      <c r="BX10" s="2">
        <f t="shared" si="128"/>
        <v>0</v>
      </c>
      <c r="BY10" s="2">
        <f t="shared" si="129"/>
        <v>0</v>
      </c>
      <c r="BZ10" s="2">
        <f t="shared" si="46"/>
        <v>0</v>
      </c>
      <c r="CB10" s="5">
        <v>0.04</v>
      </c>
      <c r="CC10" s="5"/>
      <c r="CD10" s="2">
        <f t="shared" si="130"/>
        <v>0</v>
      </c>
      <c r="CE10" s="2">
        <f t="shared" si="131"/>
        <v>0</v>
      </c>
      <c r="CF10" s="2">
        <f t="shared" si="132"/>
        <v>0</v>
      </c>
      <c r="CG10" s="2">
        <f t="shared" si="133"/>
        <v>0</v>
      </c>
      <c r="CH10" s="2">
        <f t="shared" si="51"/>
        <v>0</v>
      </c>
      <c r="CI10" s="2"/>
      <c r="CR10" s="5">
        <v>4.7500000000000001E-2</v>
      </c>
      <c r="CS10" s="5"/>
      <c r="CT10" s="2">
        <f t="shared" si="134"/>
        <v>0</v>
      </c>
      <c r="CU10" s="2">
        <f t="shared" si="135"/>
        <v>0</v>
      </c>
      <c r="CV10" s="2">
        <f t="shared" si="136"/>
        <v>0</v>
      </c>
      <c r="CW10" s="2">
        <f t="shared" si="137"/>
        <v>0</v>
      </c>
      <c r="CX10" s="2">
        <f t="shared" si="138"/>
        <v>0</v>
      </c>
      <c r="CZ10" s="5">
        <v>4.4999999999999998E-2</v>
      </c>
      <c r="DA10" s="5"/>
      <c r="DB10" s="2">
        <f t="shared" si="139"/>
        <v>0</v>
      </c>
      <c r="DC10" s="2">
        <f t="shared" si="140"/>
        <v>0</v>
      </c>
      <c r="DD10" s="2">
        <f t="shared" si="141"/>
        <v>0</v>
      </c>
      <c r="DE10" s="2">
        <f t="shared" si="142"/>
        <v>0</v>
      </c>
      <c r="DF10" s="2">
        <f t="shared" si="61"/>
        <v>0</v>
      </c>
      <c r="DG10" s="2"/>
      <c r="DO10" s="2"/>
      <c r="EF10" s="5">
        <v>0.04</v>
      </c>
      <c r="EG10" s="5"/>
      <c r="EH10" s="2">
        <f t="shared" si="147"/>
        <v>0</v>
      </c>
      <c r="EI10" s="2">
        <f t="shared" si="148"/>
        <v>0</v>
      </c>
      <c r="EJ10" s="2">
        <f t="shared" si="149"/>
        <v>0</v>
      </c>
      <c r="EK10" s="2">
        <f t="shared" si="150"/>
        <v>0</v>
      </c>
      <c r="EL10" s="2">
        <f t="shared" si="76"/>
        <v>0</v>
      </c>
      <c r="EN10" s="5">
        <v>0.03</v>
      </c>
      <c r="EO10" s="5"/>
      <c r="EP10" s="2">
        <f t="shared" si="151"/>
        <v>0</v>
      </c>
      <c r="EQ10" s="2">
        <f t="shared" si="152"/>
        <v>0</v>
      </c>
      <c r="ER10" s="2">
        <f t="shared" si="153"/>
        <v>0</v>
      </c>
      <c r="ES10" s="2">
        <f t="shared" si="154"/>
        <v>0</v>
      </c>
      <c r="ET10" s="2">
        <f t="shared" si="81"/>
        <v>0</v>
      </c>
      <c r="EV10" s="5">
        <v>0.03</v>
      </c>
      <c r="EW10" s="5"/>
      <c r="EX10" s="2">
        <f t="shared" si="155"/>
        <v>0</v>
      </c>
      <c r="EY10" s="2">
        <f t="shared" si="156"/>
        <v>0</v>
      </c>
      <c r="EZ10" s="2">
        <f t="shared" si="157"/>
        <v>0</v>
      </c>
      <c r="FA10" s="2">
        <f t="shared" si="158"/>
        <v>0</v>
      </c>
      <c r="FB10" s="2">
        <f t="shared" si="86"/>
        <v>0</v>
      </c>
      <c r="FD10" s="5">
        <f t="shared" si="159"/>
        <v>3.5000000000000003E-2</v>
      </c>
      <c r="FE10" s="5"/>
      <c r="FF10" s="2">
        <f t="shared" si="160"/>
        <v>0</v>
      </c>
      <c r="FG10" s="2">
        <f t="shared" si="161"/>
        <v>0</v>
      </c>
      <c r="FH10" s="2">
        <f t="shared" si="162"/>
        <v>0</v>
      </c>
      <c r="FI10" s="2">
        <f t="shared" si="163"/>
        <v>0</v>
      </c>
      <c r="FJ10" s="2">
        <f t="shared" si="91"/>
        <v>0</v>
      </c>
      <c r="FK10" s="79">
        <f t="shared" si="92"/>
        <v>0</v>
      </c>
      <c r="FM10" s="54">
        <f t="shared" si="93"/>
        <v>0</v>
      </c>
      <c r="FN10" s="55">
        <f t="shared" si="94"/>
        <v>0</v>
      </c>
      <c r="FO10" s="53"/>
      <c r="FP10" s="56" t="str">
        <f t="shared" si="95"/>
        <v/>
      </c>
    </row>
    <row r="11" spans="1:172" ht="15.75" x14ac:dyDescent="0.25">
      <c r="A11">
        <f t="shared" si="0"/>
        <v>7</v>
      </c>
      <c r="B11">
        <f t="shared" si="96"/>
        <v>12</v>
      </c>
      <c r="C11" s="1">
        <f t="shared" si="2"/>
        <v>22</v>
      </c>
      <c r="D11" s="1">
        <f t="shared" si="97"/>
        <v>9</v>
      </c>
      <c r="E11" s="1">
        <f t="shared" si="98"/>
        <v>2025</v>
      </c>
      <c r="F11" s="3">
        <f t="shared" si="1"/>
        <v>45922</v>
      </c>
      <c r="G11" s="2">
        <f t="shared" si="5"/>
        <v>94</v>
      </c>
      <c r="H11"/>
      <c r="P11" s="5">
        <v>0.04</v>
      </c>
      <c r="Q11" s="5"/>
      <c r="R11" s="2">
        <f t="shared" si="103"/>
        <v>0</v>
      </c>
      <c r="S11" s="2">
        <f t="shared" si="104"/>
        <v>0</v>
      </c>
      <c r="T11" s="2">
        <f t="shared" si="105"/>
        <v>0</v>
      </c>
      <c r="U11" s="2">
        <f t="shared" si="106"/>
        <v>0</v>
      </c>
      <c r="V11" s="2">
        <f t="shared" si="15"/>
        <v>0</v>
      </c>
      <c r="W11" s="5"/>
      <c r="X11"/>
      <c r="AF11" s="85">
        <v>4.2500000000000003E-2</v>
      </c>
      <c r="AG11" s="8"/>
      <c r="AH11" s="2">
        <f t="shared" si="111"/>
        <v>0</v>
      </c>
      <c r="AI11" s="2">
        <f t="shared" si="112"/>
        <v>0</v>
      </c>
      <c r="AJ11" s="2">
        <f t="shared" si="113"/>
        <v>0</v>
      </c>
      <c r="AK11" s="2">
        <f t="shared" si="114"/>
        <v>0</v>
      </c>
      <c r="AL11" s="2">
        <f t="shared" si="25"/>
        <v>0</v>
      </c>
      <c r="AM11" s="5"/>
      <c r="AU11" s="5"/>
      <c r="AV11" s="5">
        <v>5.2499999999999998E-2</v>
      </c>
      <c r="AW11" s="5"/>
      <c r="AX11" s="2">
        <f t="shared" si="118"/>
        <v>0</v>
      </c>
      <c r="AY11" s="2">
        <f t="shared" si="119"/>
        <v>0</v>
      </c>
      <c r="AZ11" s="2">
        <f>+AY11*(1-AX$4)</f>
        <v>0</v>
      </c>
      <c r="BA11" s="2">
        <f t="shared" si="121"/>
        <v>0</v>
      </c>
      <c r="BB11" s="2">
        <f t="shared" si="35"/>
        <v>0</v>
      </c>
      <c r="BK11" s="60"/>
      <c r="BL11" s="34">
        <f t="shared" si="164"/>
        <v>3.5000000000000003E-2</v>
      </c>
      <c r="BM11" s="5"/>
      <c r="BN11" s="2">
        <f t="shared" si="122"/>
        <v>0</v>
      </c>
      <c r="BO11" s="2">
        <f t="shared" si="123"/>
        <v>0</v>
      </c>
      <c r="BP11" s="2">
        <f t="shared" si="124"/>
        <v>0</v>
      </c>
      <c r="BQ11" s="2">
        <f t="shared" si="125"/>
        <v>0</v>
      </c>
      <c r="BR11" s="2">
        <f t="shared" si="40"/>
        <v>0</v>
      </c>
      <c r="BS11" s="79">
        <f t="shared" si="41"/>
        <v>0</v>
      </c>
      <c r="BT11" s="5">
        <v>0.04</v>
      </c>
      <c r="BU11" s="5"/>
      <c r="BV11" s="2">
        <f t="shared" si="126"/>
        <v>0</v>
      </c>
      <c r="BW11" s="2">
        <f t="shared" si="127"/>
        <v>0</v>
      </c>
      <c r="BX11" s="2">
        <f t="shared" si="128"/>
        <v>0</v>
      </c>
      <c r="BY11" s="2">
        <f t="shared" si="129"/>
        <v>0</v>
      </c>
      <c r="BZ11" s="2">
        <f t="shared" si="46"/>
        <v>0</v>
      </c>
      <c r="CA11" s="2"/>
      <c r="CB11" s="5">
        <v>0.04</v>
      </c>
      <c r="CC11" s="5"/>
      <c r="CD11" s="2">
        <f t="shared" si="130"/>
        <v>0</v>
      </c>
      <c r="CE11" s="2">
        <f t="shared" si="131"/>
        <v>0</v>
      </c>
      <c r="CF11" s="2">
        <f t="shared" si="132"/>
        <v>0</v>
      </c>
      <c r="CG11" s="2">
        <f t="shared" si="133"/>
        <v>0</v>
      </c>
      <c r="CH11" s="2">
        <f t="shared" si="51"/>
        <v>0</v>
      </c>
      <c r="CI11" s="2"/>
      <c r="CR11" s="5">
        <v>4.7500000000000001E-2</v>
      </c>
      <c r="CS11" s="5"/>
      <c r="CT11" s="2">
        <f t="shared" si="134"/>
        <v>0</v>
      </c>
      <c r="CU11" s="2">
        <f t="shared" si="135"/>
        <v>0</v>
      </c>
      <c r="CV11" s="2">
        <f t="shared" si="136"/>
        <v>0</v>
      </c>
      <c r="CW11" s="2">
        <f t="shared" si="137"/>
        <v>0</v>
      </c>
      <c r="CX11" s="2">
        <f t="shared" si="138"/>
        <v>0</v>
      </c>
      <c r="CZ11" s="5">
        <v>4.4999999999999998E-2</v>
      </c>
      <c r="DA11" s="5"/>
      <c r="DB11" s="2">
        <f t="shared" si="139"/>
        <v>0</v>
      </c>
      <c r="DC11" s="2">
        <f t="shared" si="140"/>
        <v>0</v>
      </c>
      <c r="DD11" s="2">
        <f t="shared" si="141"/>
        <v>0</v>
      </c>
      <c r="DE11" s="2">
        <f t="shared" si="142"/>
        <v>0</v>
      </c>
      <c r="DF11" s="2">
        <f t="shared" si="61"/>
        <v>0</v>
      </c>
      <c r="DG11" s="2"/>
      <c r="DO11" s="2"/>
      <c r="EF11" s="5">
        <v>0.04</v>
      </c>
      <c r="EG11" s="5"/>
      <c r="EH11" s="2">
        <f t="shared" si="147"/>
        <v>0</v>
      </c>
      <c r="EI11" s="2">
        <f t="shared" si="148"/>
        <v>0</v>
      </c>
      <c r="EJ11" s="2">
        <f t="shared" si="149"/>
        <v>0</v>
      </c>
      <c r="EK11" s="2">
        <f t="shared" si="150"/>
        <v>0</v>
      </c>
      <c r="EL11" s="2">
        <f t="shared" si="76"/>
        <v>0</v>
      </c>
      <c r="EN11" s="5">
        <v>0.03</v>
      </c>
      <c r="EO11" s="5"/>
      <c r="EP11" s="2">
        <f t="shared" si="151"/>
        <v>0</v>
      </c>
      <c r="EQ11" s="2">
        <f t="shared" si="152"/>
        <v>0</v>
      </c>
      <c r="ER11" s="2">
        <f t="shared" si="153"/>
        <v>0</v>
      </c>
      <c r="ES11" s="2">
        <f t="shared" si="154"/>
        <v>0</v>
      </c>
      <c r="ET11" s="2">
        <f t="shared" si="81"/>
        <v>0</v>
      </c>
      <c r="EV11" s="5">
        <v>0.03</v>
      </c>
      <c r="EW11" s="5"/>
      <c r="EX11" s="2">
        <f t="shared" si="155"/>
        <v>0</v>
      </c>
      <c r="EY11" s="2">
        <f t="shared" si="156"/>
        <v>0</v>
      </c>
      <c r="EZ11" s="2">
        <f t="shared" si="157"/>
        <v>0</v>
      </c>
      <c r="FA11" s="2">
        <f t="shared" si="158"/>
        <v>0</v>
      </c>
      <c r="FB11" s="2">
        <f t="shared" si="86"/>
        <v>0</v>
      </c>
      <c r="FD11" s="34">
        <v>0.04</v>
      </c>
      <c r="FE11" s="5"/>
      <c r="FF11" s="2">
        <f t="shared" si="160"/>
        <v>0</v>
      </c>
      <c r="FG11" s="2">
        <f t="shared" si="161"/>
        <v>0</v>
      </c>
      <c r="FH11" s="2">
        <f t="shared" si="162"/>
        <v>0</v>
      </c>
      <c r="FI11" s="2">
        <f t="shared" si="163"/>
        <v>0</v>
      </c>
      <c r="FJ11" s="2">
        <f t="shared" si="91"/>
        <v>0</v>
      </c>
      <c r="FK11" s="79">
        <f t="shared" si="92"/>
        <v>0</v>
      </c>
      <c r="FM11" s="54">
        <f t="shared" si="93"/>
        <v>0</v>
      </c>
      <c r="FN11" s="55">
        <f t="shared" si="94"/>
        <v>0</v>
      </c>
      <c r="FO11" s="53"/>
      <c r="FP11" s="56" t="str">
        <f t="shared" si="95"/>
        <v/>
      </c>
    </row>
    <row r="12" spans="1:172" ht="15.75" x14ac:dyDescent="0.25">
      <c r="A12">
        <f t="shared" si="0"/>
        <v>7</v>
      </c>
      <c r="B12">
        <f t="shared" si="96"/>
        <v>15</v>
      </c>
      <c r="C12" s="1">
        <f t="shared" si="2"/>
        <v>22</v>
      </c>
      <c r="D12" s="1">
        <f t="shared" si="97"/>
        <v>12</v>
      </c>
      <c r="E12" s="1">
        <f t="shared" si="98"/>
        <v>2025</v>
      </c>
      <c r="F12" s="3">
        <f t="shared" si="1"/>
        <v>46013</v>
      </c>
      <c r="G12" s="2">
        <f t="shared" si="5"/>
        <v>91</v>
      </c>
      <c r="H12"/>
      <c r="P12" s="5">
        <v>0.04</v>
      </c>
      <c r="Q12" s="8"/>
      <c r="R12" s="2">
        <f t="shared" si="103"/>
        <v>0</v>
      </c>
      <c r="S12" s="2">
        <f t="shared" si="104"/>
        <v>0</v>
      </c>
      <c r="T12" s="2">
        <f t="shared" si="105"/>
        <v>0</v>
      </c>
      <c r="U12" s="2">
        <f t="shared" si="106"/>
        <v>0</v>
      </c>
      <c r="V12" s="2">
        <f t="shared" si="15"/>
        <v>0</v>
      </c>
      <c r="W12" s="5"/>
      <c r="X12"/>
      <c r="AF12" s="85">
        <v>4.2500000000000003E-2</v>
      </c>
      <c r="AG12" s="8"/>
      <c r="AH12" s="2">
        <f t="shared" si="111"/>
        <v>0</v>
      </c>
      <c r="AI12" s="2">
        <f t="shared" si="112"/>
        <v>0</v>
      </c>
      <c r="AJ12" s="2">
        <f t="shared" si="113"/>
        <v>0</v>
      </c>
      <c r="AK12" s="2">
        <f t="shared" si="114"/>
        <v>0</v>
      </c>
      <c r="AL12" s="2">
        <f t="shared" si="25"/>
        <v>0</v>
      </c>
      <c r="AM12" s="5"/>
      <c r="AU12" s="5"/>
      <c r="AV12" s="34">
        <v>5.2499999999999998E-2</v>
      </c>
      <c r="AW12" s="8">
        <v>1</v>
      </c>
      <c r="AX12" s="2">
        <f t="shared" si="118"/>
        <v>0</v>
      </c>
      <c r="AY12" s="2">
        <f t="shared" si="119"/>
        <v>0</v>
      </c>
      <c r="AZ12" s="2">
        <f>+AY12*(1-AX$4)</f>
        <v>0</v>
      </c>
      <c r="BA12" s="2">
        <f t="shared" si="121"/>
        <v>0</v>
      </c>
      <c r="BB12" s="2">
        <f t="shared" si="35"/>
        <v>0</v>
      </c>
      <c r="BK12" s="2"/>
      <c r="BL12" s="5">
        <v>0.04</v>
      </c>
      <c r="BM12" s="5"/>
      <c r="BN12" s="2">
        <f t="shared" si="122"/>
        <v>0</v>
      </c>
      <c r="BO12" s="2">
        <f t="shared" si="123"/>
        <v>0</v>
      </c>
      <c r="BP12" s="2">
        <f t="shared" si="124"/>
        <v>0</v>
      </c>
      <c r="BQ12" s="2">
        <f t="shared" si="125"/>
        <v>0</v>
      </c>
      <c r="BR12" s="2">
        <f t="shared" si="40"/>
        <v>0</v>
      </c>
      <c r="BS12" s="79">
        <f t="shared" si="41"/>
        <v>0</v>
      </c>
      <c r="BT12" s="5">
        <v>0.04</v>
      </c>
      <c r="BU12" s="5"/>
      <c r="BV12" s="2">
        <f t="shared" si="126"/>
        <v>0</v>
      </c>
      <c r="BW12" s="2">
        <f t="shared" si="127"/>
        <v>0</v>
      </c>
      <c r="BX12" s="2">
        <f t="shared" si="128"/>
        <v>0</v>
      </c>
      <c r="BY12" s="2">
        <f t="shared" si="129"/>
        <v>0</v>
      </c>
      <c r="BZ12" s="2">
        <f t="shared" si="46"/>
        <v>0</v>
      </c>
      <c r="CB12" s="5">
        <v>0.04</v>
      </c>
      <c r="CC12" s="5"/>
      <c r="CD12" s="2">
        <f t="shared" si="130"/>
        <v>0</v>
      </c>
      <c r="CE12" s="2">
        <f t="shared" si="131"/>
        <v>0</v>
      </c>
      <c r="CF12" s="2">
        <f t="shared" si="132"/>
        <v>0</v>
      </c>
      <c r="CG12" s="2">
        <f t="shared" si="133"/>
        <v>0</v>
      </c>
      <c r="CH12" s="2">
        <f t="shared" si="51"/>
        <v>0</v>
      </c>
      <c r="CR12" s="5">
        <v>4.7500000000000001E-2</v>
      </c>
      <c r="CS12" s="5"/>
      <c r="CT12" s="2">
        <f t="shared" si="134"/>
        <v>0</v>
      </c>
      <c r="CU12" s="2">
        <f t="shared" si="135"/>
        <v>0</v>
      </c>
      <c r="CV12" s="2">
        <f t="shared" si="136"/>
        <v>0</v>
      </c>
      <c r="CW12" s="2">
        <f t="shared" si="137"/>
        <v>0</v>
      </c>
      <c r="CX12" s="2">
        <f t="shared" si="138"/>
        <v>0</v>
      </c>
      <c r="CZ12" s="34">
        <v>4.4999999999999998E-2</v>
      </c>
      <c r="DA12" s="5"/>
      <c r="DB12" s="2">
        <f t="shared" si="139"/>
        <v>0</v>
      </c>
      <c r="DC12" s="2">
        <f t="shared" si="140"/>
        <v>0</v>
      </c>
      <c r="DD12" s="2">
        <f t="shared" si="141"/>
        <v>0</v>
      </c>
      <c r="DE12" s="2">
        <f t="shared" si="142"/>
        <v>0</v>
      </c>
      <c r="DF12" s="2">
        <f t="shared" si="61"/>
        <v>0</v>
      </c>
      <c r="DG12" s="2"/>
      <c r="DO12" s="2"/>
      <c r="EF12" s="34">
        <v>0.04</v>
      </c>
      <c r="EG12" s="5"/>
      <c r="EH12" s="2">
        <f t="shared" si="147"/>
        <v>0</v>
      </c>
      <c r="EI12" s="2">
        <f t="shared" si="148"/>
        <v>0</v>
      </c>
      <c r="EJ12" s="2">
        <f t="shared" si="149"/>
        <v>0</v>
      </c>
      <c r="EK12" s="2">
        <f t="shared" si="150"/>
        <v>0</v>
      </c>
      <c r="EL12" s="2">
        <f t="shared" si="76"/>
        <v>0</v>
      </c>
      <c r="EN12" s="5">
        <v>0.03</v>
      </c>
      <c r="EO12" s="8">
        <v>0.5</v>
      </c>
      <c r="EP12" s="2">
        <f t="shared" si="151"/>
        <v>0</v>
      </c>
      <c r="EQ12" s="2">
        <f t="shared" si="152"/>
        <v>0</v>
      </c>
      <c r="ER12" s="2">
        <f t="shared" si="153"/>
        <v>0</v>
      </c>
      <c r="ES12" s="2">
        <f t="shared" si="154"/>
        <v>0</v>
      </c>
      <c r="ET12" s="2">
        <f t="shared" si="81"/>
        <v>0</v>
      </c>
      <c r="EV12" s="5">
        <v>0.03</v>
      </c>
      <c r="EW12" s="8"/>
      <c r="EX12" s="2">
        <f t="shared" si="155"/>
        <v>0</v>
      </c>
      <c r="EY12" s="2">
        <f t="shared" si="156"/>
        <v>0</v>
      </c>
      <c r="EZ12" s="2">
        <f t="shared" si="157"/>
        <v>0</v>
      </c>
      <c r="FA12" s="2">
        <f t="shared" si="158"/>
        <v>0</v>
      </c>
      <c r="FB12" s="2">
        <f t="shared" si="86"/>
        <v>0</v>
      </c>
      <c r="FD12" s="5">
        <f t="shared" si="159"/>
        <v>0.04</v>
      </c>
      <c r="FE12" s="5"/>
      <c r="FF12" s="2">
        <f t="shared" si="160"/>
        <v>0</v>
      </c>
      <c r="FG12" s="2">
        <f t="shared" si="161"/>
        <v>0</v>
      </c>
      <c r="FH12" s="2">
        <f t="shared" si="162"/>
        <v>0</v>
      </c>
      <c r="FI12" s="2">
        <f t="shared" si="163"/>
        <v>0</v>
      </c>
      <c r="FJ12" s="2">
        <f t="shared" si="91"/>
        <v>0</v>
      </c>
      <c r="FK12" s="79">
        <f t="shared" si="92"/>
        <v>0</v>
      </c>
      <c r="FM12" s="54">
        <f t="shared" si="93"/>
        <v>0</v>
      </c>
      <c r="FN12" s="55">
        <f t="shared" si="94"/>
        <v>0</v>
      </c>
      <c r="FO12" s="53"/>
      <c r="FP12" s="56" t="str">
        <f t="shared" si="95"/>
        <v/>
      </c>
    </row>
    <row r="13" spans="1:172" ht="15.75" x14ac:dyDescent="0.25">
      <c r="A13">
        <f t="shared" si="0"/>
        <v>6</v>
      </c>
      <c r="B13">
        <f t="shared" si="96"/>
        <v>18</v>
      </c>
      <c r="C13" s="1">
        <f t="shared" si="2"/>
        <v>20</v>
      </c>
      <c r="D13" s="1">
        <f t="shared" si="97"/>
        <v>3</v>
      </c>
      <c r="E13" s="1">
        <f t="shared" si="98"/>
        <v>2026</v>
      </c>
      <c r="F13" s="3">
        <f t="shared" si="1"/>
        <v>46101</v>
      </c>
      <c r="G13" s="2">
        <f t="shared" si="5"/>
        <v>88</v>
      </c>
      <c r="H13"/>
      <c r="P13" s="5">
        <v>0.04</v>
      </c>
      <c r="Q13" s="8"/>
      <c r="R13" s="2">
        <f t="shared" si="103"/>
        <v>0</v>
      </c>
      <c r="S13" s="2">
        <f t="shared" si="104"/>
        <v>0</v>
      </c>
      <c r="T13" s="2">
        <f t="shared" si="105"/>
        <v>0</v>
      </c>
      <c r="U13" s="2">
        <f t="shared" si="106"/>
        <v>0</v>
      </c>
      <c r="V13" s="2">
        <f t="shared" si="15"/>
        <v>0</v>
      </c>
      <c r="W13" s="5"/>
      <c r="X13"/>
      <c r="AF13" s="34">
        <v>4.2500000000000003E-2</v>
      </c>
      <c r="AG13" s="8"/>
      <c r="AH13" s="2">
        <f t="shared" si="111"/>
        <v>0</v>
      </c>
      <c r="AI13" s="2">
        <f t="shared" si="112"/>
        <v>0</v>
      </c>
      <c r="AJ13" s="2">
        <f t="shared" si="113"/>
        <v>0</v>
      </c>
      <c r="AK13" s="2">
        <f t="shared" si="114"/>
        <v>0</v>
      </c>
      <c r="AL13" s="2">
        <f t="shared" si="25"/>
        <v>0</v>
      </c>
      <c r="AM13" s="5"/>
      <c r="AU13" s="5"/>
      <c r="BK13" s="2"/>
      <c r="BL13" s="5">
        <f t="shared" si="164"/>
        <v>0.04</v>
      </c>
      <c r="BM13" s="5"/>
      <c r="BN13" s="2">
        <f t="shared" si="122"/>
        <v>0</v>
      </c>
      <c r="BO13" s="2">
        <f t="shared" si="123"/>
        <v>0</v>
      </c>
      <c r="BP13" s="2">
        <f>+BO13*(1-BN$4)</f>
        <v>0</v>
      </c>
      <c r="BQ13" s="2">
        <f t="shared" si="125"/>
        <v>0</v>
      </c>
      <c r="BR13" s="2">
        <f t="shared" si="40"/>
        <v>0</v>
      </c>
      <c r="BS13" s="79">
        <f t="shared" si="41"/>
        <v>0</v>
      </c>
      <c r="BT13" s="5">
        <v>0.04</v>
      </c>
      <c r="BU13" s="8"/>
      <c r="BV13" s="2">
        <f t="shared" si="126"/>
        <v>0</v>
      </c>
      <c r="BW13" s="2">
        <f t="shared" si="127"/>
        <v>0</v>
      </c>
      <c r="BX13" s="2">
        <f t="shared" si="128"/>
        <v>0</v>
      </c>
      <c r="BY13" s="2">
        <f t="shared" si="129"/>
        <v>0</v>
      </c>
      <c r="BZ13" s="2">
        <f t="shared" si="46"/>
        <v>0</v>
      </c>
      <c r="CB13" s="34">
        <v>0.04</v>
      </c>
      <c r="CC13" s="8"/>
      <c r="CD13" s="2">
        <f t="shared" si="130"/>
        <v>0</v>
      </c>
      <c r="CE13" s="2">
        <f t="shared" si="131"/>
        <v>0</v>
      </c>
      <c r="CF13" s="2">
        <f t="shared" si="132"/>
        <v>0</v>
      </c>
      <c r="CG13" s="2">
        <f t="shared" si="133"/>
        <v>0</v>
      </c>
      <c r="CH13" s="2">
        <f t="shared" si="51"/>
        <v>0</v>
      </c>
      <c r="CR13" s="5">
        <v>4.7500000000000001E-2</v>
      </c>
      <c r="CS13" s="5"/>
      <c r="CT13" s="2">
        <f t="shared" si="134"/>
        <v>0</v>
      </c>
      <c r="CU13" s="2">
        <f t="shared" si="135"/>
        <v>0</v>
      </c>
      <c r="CV13" s="2">
        <f t="shared" si="136"/>
        <v>0</v>
      </c>
      <c r="CW13" s="2">
        <f t="shared" si="137"/>
        <v>0</v>
      </c>
      <c r="CX13" s="2">
        <f t="shared" si="138"/>
        <v>0</v>
      </c>
      <c r="CZ13" s="5">
        <v>4.7500000000000001E-2</v>
      </c>
      <c r="DA13" s="5"/>
      <c r="DB13" s="2">
        <f t="shared" si="139"/>
        <v>0</v>
      </c>
      <c r="DC13" s="2">
        <f t="shared" si="140"/>
        <v>0</v>
      </c>
      <c r="DD13" s="2">
        <f>+DC13*(1-DB$4)</f>
        <v>0</v>
      </c>
      <c r="DE13" s="2">
        <f t="shared" si="142"/>
        <v>0</v>
      </c>
      <c r="DF13" s="2">
        <f t="shared" si="61"/>
        <v>0</v>
      </c>
      <c r="DG13" s="2"/>
      <c r="DO13" s="2"/>
      <c r="EF13" s="5">
        <v>4.4999999999999998E-2</v>
      </c>
      <c r="EG13" s="5"/>
      <c r="EH13" s="2">
        <f t="shared" si="147"/>
        <v>0</v>
      </c>
      <c r="EI13" s="2">
        <f t="shared" si="148"/>
        <v>0</v>
      </c>
      <c r="EJ13" s="2">
        <f t="shared" si="149"/>
        <v>0</v>
      </c>
      <c r="EK13" s="2">
        <f t="shared" si="150"/>
        <v>0</v>
      </c>
      <c r="EL13" s="2">
        <f t="shared" si="76"/>
        <v>0</v>
      </c>
      <c r="EN13" s="5">
        <v>0.03</v>
      </c>
      <c r="EO13" s="8"/>
      <c r="EP13" s="2">
        <f t="shared" si="151"/>
        <v>0</v>
      </c>
      <c r="EQ13" s="2">
        <f t="shared" si="152"/>
        <v>0</v>
      </c>
      <c r="ER13" s="2">
        <f t="shared" si="153"/>
        <v>0</v>
      </c>
      <c r="ES13" s="2">
        <f t="shared" si="154"/>
        <v>0</v>
      </c>
      <c r="ET13" s="2">
        <f t="shared" si="81"/>
        <v>0</v>
      </c>
      <c r="EV13" s="5">
        <v>0.03</v>
      </c>
      <c r="EW13" s="8">
        <v>0.5</v>
      </c>
      <c r="EX13" s="2">
        <f t="shared" si="155"/>
        <v>0</v>
      </c>
      <c r="EY13" s="2">
        <f t="shared" si="156"/>
        <v>0</v>
      </c>
      <c r="EZ13" s="2">
        <f t="shared" si="157"/>
        <v>0</v>
      </c>
      <c r="FA13" s="2">
        <f t="shared" si="158"/>
        <v>0</v>
      </c>
      <c r="FB13" s="2">
        <f t="shared" si="86"/>
        <v>0</v>
      </c>
      <c r="FD13" s="5">
        <f t="shared" si="159"/>
        <v>0.04</v>
      </c>
      <c r="FE13" s="5"/>
      <c r="FF13" s="2">
        <f t="shared" si="160"/>
        <v>0</v>
      </c>
      <c r="FG13" s="2">
        <f t="shared" si="161"/>
        <v>0</v>
      </c>
      <c r="FH13" s="2">
        <f>+FG13*(1-FF$4)</f>
        <v>0</v>
      </c>
      <c r="FI13" s="2">
        <f t="shared" si="163"/>
        <v>0</v>
      </c>
      <c r="FJ13" s="2">
        <f t="shared" si="91"/>
        <v>0</v>
      </c>
      <c r="FK13" s="79">
        <f t="shared" si="92"/>
        <v>0</v>
      </c>
      <c r="FM13" s="54">
        <f t="shared" si="93"/>
        <v>0</v>
      </c>
      <c r="FN13" s="55">
        <f t="shared" si="94"/>
        <v>0</v>
      </c>
      <c r="FO13" s="53"/>
      <c r="FP13" s="56" t="str">
        <f t="shared" si="95"/>
        <v/>
      </c>
    </row>
    <row r="14" spans="1:172" ht="15.75" x14ac:dyDescent="0.25">
      <c r="A14">
        <f t="shared" si="0"/>
        <v>7</v>
      </c>
      <c r="B14">
        <f t="shared" si="96"/>
        <v>21</v>
      </c>
      <c r="C14" s="1">
        <f t="shared" si="2"/>
        <v>22</v>
      </c>
      <c r="D14" s="1">
        <f t="shared" si="97"/>
        <v>6</v>
      </c>
      <c r="E14" s="1">
        <f t="shared" si="98"/>
        <v>2026</v>
      </c>
      <c r="F14" s="3">
        <f t="shared" si="1"/>
        <v>46195</v>
      </c>
      <c r="G14" s="2">
        <f t="shared" si="5"/>
        <v>94</v>
      </c>
      <c r="H14"/>
      <c r="P14" s="34">
        <v>0.04</v>
      </c>
      <c r="Q14" s="8">
        <v>0.5</v>
      </c>
      <c r="R14" s="2">
        <f t="shared" si="103"/>
        <v>0</v>
      </c>
      <c r="S14" s="2">
        <f t="shared" si="104"/>
        <v>0</v>
      </c>
      <c r="T14" s="2">
        <f t="shared" si="105"/>
        <v>0</v>
      </c>
      <c r="U14" s="2">
        <f t="shared" si="106"/>
        <v>0</v>
      </c>
      <c r="V14" s="2">
        <f t="shared" si="15"/>
        <v>0</v>
      </c>
      <c r="W14" s="5"/>
      <c r="X14"/>
      <c r="AF14" s="85">
        <v>4.4999999999999998E-2</v>
      </c>
      <c r="AG14" s="8"/>
      <c r="AH14" s="2">
        <f t="shared" si="111"/>
        <v>0</v>
      </c>
      <c r="AI14" s="2">
        <f t="shared" si="112"/>
        <v>0</v>
      </c>
      <c r="AJ14" s="2">
        <f t="shared" si="113"/>
        <v>0</v>
      </c>
      <c r="AK14" s="2">
        <f t="shared" si="114"/>
        <v>0</v>
      </c>
      <c r="AL14" s="2">
        <f t="shared" si="25"/>
        <v>0</v>
      </c>
      <c r="AM14" s="5"/>
      <c r="AU14" s="5"/>
      <c r="BK14" s="2"/>
      <c r="BL14" s="5">
        <f t="shared" si="164"/>
        <v>0.04</v>
      </c>
      <c r="BM14" s="5"/>
      <c r="BN14" s="2">
        <f t="shared" si="122"/>
        <v>0</v>
      </c>
      <c r="BO14" s="2">
        <f t="shared" si="123"/>
        <v>0</v>
      </c>
      <c r="BP14" s="2">
        <f>+BO14*(1-BN$4)</f>
        <v>0</v>
      </c>
      <c r="BQ14" s="2">
        <f t="shared" si="125"/>
        <v>0</v>
      </c>
      <c r="BR14" s="2">
        <f t="shared" si="40"/>
        <v>0</v>
      </c>
      <c r="BS14" s="79">
        <f t="shared" si="41"/>
        <v>0</v>
      </c>
      <c r="BT14" s="5">
        <v>0.04</v>
      </c>
      <c r="BU14" s="8"/>
      <c r="BV14" s="2">
        <f t="shared" si="126"/>
        <v>0</v>
      </c>
      <c r="BW14" s="2">
        <f t="shared" si="127"/>
        <v>0</v>
      </c>
      <c r="BX14" s="2">
        <f t="shared" si="128"/>
        <v>0</v>
      </c>
      <c r="BY14" s="2">
        <f t="shared" si="129"/>
        <v>0</v>
      </c>
      <c r="BZ14" s="2">
        <f t="shared" si="46"/>
        <v>0</v>
      </c>
      <c r="CB14" s="5">
        <v>4.4999999999999998E-2</v>
      </c>
      <c r="CC14" s="8"/>
      <c r="CD14" s="2">
        <f t="shared" si="130"/>
        <v>0</v>
      </c>
      <c r="CE14" s="2">
        <f t="shared" si="131"/>
        <v>0</v>
      </c>
      <c r="CF14" s="2">
        <f t="shared" si="132"/>
        <v>0</v>
      </c>
      <c r="CG14" s="2">
        <f t="shared" si="133"/>
        <v>0</v>
      </c>
      <c r="CH14" s="2">
        <f t="shared" si="51"/>
        <v>0</v>
      </c>
      <c r="CR14" s="5">
        <v>4.7500000000000001E-2</v>
      </c>
      <c r="CS14" s="5"/>
      <c r="CT14" s="2">
        <f t="shared" si="134"/>
        <v>0</v>
      </c>
      <c r="CU14" s="2">
        <f t="shared" si="135"/>
        <v>0</v>
      </c>
      <c r="CV14" s="2">
        <f t="shared" si="136"/>
        <v>0</v>
      </c>
      <c r="CW14" s="2">
        <f t="shared" si="137"/>
        <v>0</v>
      </c>
      <c r="CX14" s="2">
        <f t="shared" si="138"/>
        <v>0</v>
      </c>
      <c r="CZ14" s="5">
        <v>4.7500000000000001E-2</v>
      </c>
      <c r="DA14" s="5"/>
      <c r="DB14" s="2">
        <f t="shared" si="139"/>
        <v>0</v>
      </c>
      <c r="DC14" s="2">
        <f t="shared" si="140"/>
        <v>0</v>
      </c>
      <c r="DD14" s="2">
        <f>+DC14*(1-DB$4)</f>
        <v>0</v>
      </c>
      <c r="DE14" s="2">
        <f t="shared" si="142"/>
        <v>0</v>
      </c>
      <c r="DF14" s="2">
        <f t="shared" si="61"/>
        <v>0</v>
      </c>
      <c r="DG14" s="2"/>
      <c r="DO14" s="2"/>
      <c r="EF14" s="5">
        <v>4.4999999999999998E-2</v>
      </c>
      <c r="EG14" s="5"/>
      <c r="EH14" s="2">
        <f t="shared" si="147"/>
        <v>0</v>
      </c>
      <c r="EI14" s="2">
        <f t="shared" si="148"/>
        <v>0</v>
      </c>
      <c r="EJ14" s="2">
        <f t="shared" si="149"/>
        <v>0</v>
      </c>
      <c r="EK14" s="2">
        <f t="shared" si="150"/>
        <v>0</v>
      </c>
      <c r="EL14" s="2">
        <f t="shared" si="76"/>
        <v>0</v>
      </c>
      <c r="EN14" s="5">
        <v>0.03</v>
      </c>
      <c r="EO14" s="8"/>
      <c r="EP14" s="2">
        <f t="shared" si="151"/>
        <v>0</v>
      </c>
      <c r="EQ14" s="2">
        <f t="shared" si="152"/>
        <v>0</v>
      </c>
      <c r="ER14" s="2">
        <f t="shared" si="153"/>
        <v>0</v>
      </c>
      <c r="ES14" s="2">
        <f t="shared" si="154"/>
        <v>0</v>
      </c>
      <c r="ET14" s="2">
        <f t="shared" si="81"/>
        <v>0</v>
      </c>
      <c r="EV14" s="5">
        <v>0.03</v>
      </c>
      <c r="EW14" s="8"/>
      <c r="EX14" s="2">
        <f t="shared" si="155"/>
        <v>0</v>
      </c>
      <c r="EY14" s="2">
        <f t="shared" si="156"/>
        <v>0</v>
      </c>
      <c r="EZ14" s="2">
        <f t="shared" si="157"/>
        <v>0</v>
      </c>
      <c r="FA14" s="2">
        <f t="shared" si="158"/>
        <v>0</v>
      </c>
      <c r="FB14" s="2">
        <f t="shared" si="86"/>
        <v>0</v>
      </c>
      <c r="FD14" s="5">
        <f t="shared" si="159"/>
        <v>0.04</v>
      </c>
      <c r="FE14" s="5"/>
      <c r="FF14" s="2">
        <f t="shared" si="160"/>
        <v>0</v>
      </c>
      <c r="FG14" s="2">
        <f t="shared" si="161"/>
        <v>0</v>
      </c>
      <c r="FH14" s="2">
        <f>+FG14*(1-FF$4)</f>
        <v>0</v>
      </c>
      <c r="FI14" s="2">
        <f t="shared" si="163"/>
        <v>0</v>
      </c>
      <c r="FJ14" s="2">
        <f t="shared" si="91"/>
        <v>0</v>
      </c>
      <c r="FK14" s="79">
        <f t="shared" si="92"/>
        <v>0</v>
      </c>
      <c r="FM14" s="54">
        <f t="shared" si="93"/>
        <v>0</v>
      </c>
      <c r="FN14" s="55">
        <f t="shared" si="94"/>
        <v>0</v>
      </c>
      <c r="FO14" s="53"/>
      <c r="FP14" s="56" t="str">
        <f t="shared" si="95"/>
        <v/>
      </c>
    </row>
    <row r="15" spans="1:172" ht="15.75" x14ac:dyDescent="0.25">
      <c r="A15">
        <f t="shared" si="0"/>
        <v>1</v>
      </c>
      <c r="B15">
        <f t="shared" si="96"/>
        <v>24</v>
      </c>
      <c r="C15" s="1">
        <f t="shared" si="2"/>
        <v>21</v>
      </c>
      <c r="D15" s="1">
        <f t="shared" si="97"/>
        <v>9</v>
      </c>
      <c r="E15" s="1">
        <f t="shared" si="98"/>
        <v>2026</v>
      </c>
      <c r="F15" s="3">
        <f t="shared" si="1"/>
        <v>46286</v>
      </c>
      <c r="G15" s="2">
        <f t="shared" si="5"/>
        <v>91</v>
      </c>
      <c r="H15"/>
      <c r="P15" s="5">
        <v>0.05</v>
      </c>
      <c r="Q15" s="8"/>
      <c r="R15" s="2">
        <f t="shared" si="103"/>
        <v>0</v>
      </c>
      <c r="S15" s="2">
        <f>IF(MONTH($F15)=U$3,U14*P15*($G14+$G15)/365,0)+IF(MONTH($F15)=U$4,U14*P15*($G14+$G15)/365,0)</f>
        <v>0</v>
      </c>
      <c r="T15" s="2">
        <f t="shared" si="105"/>
        <v>0</v>
      </c>
      <c r="U15" s="2">
        <f t="shared" si="106"/>
        <v>0</v>
      </c>
      <c r="V15" s="2">
        <f t="shared" si="15"/>
        <v>0</v>
      </c>
      <c r="W15" s="5"/>
      <c r="X15"/>
      <c r="AF15" s="85">
        <v>4.4999999999999998E-2</v>
      </c>
      <c r="AG15" s="8"/>
      <c r="AH15" s="2">
        <f t="shared" si="111"/>
        <v>0</v>
      </c>
      <c r="AI15" s="2">
        <f t="shared" si="112"/>
        <v>0</v>
      </c>
      <c r="AJ15" s="2">
        <f t="shared" si="113"/>
        <v>0</v>
      </c>
      <c r="AK15" s="2">
        <f t="shared" si="114"/>
        <v>0</v>
      </c>
      <c r="AL15" s="2">
        <f t="shared" si="25"/>
        <v>0</v>
      </c>
      <c r="AM15" s="5"/>
      <c r="AU15" s="5"/>
      <c r="BL15" s="34">
        <f t="shared" si="164"/>
        <v>0.04</v>
      </c>
      <c r="BM15" s="5"/>
      <c r="BN15" s="2">
        <f t="shared" si="122"/>
        <v>0</v>
      </c>
      <c r="BO15" s="2">
        <f t="shared" si="123"/>
        <v>0</v>
      </c>
      <c r="BP15" s="2">
        <f>+BO15*(1-BN$4)</f>
        <v>0</v>
      </c>
      <c r="BQ15" s="2">
        <f t="shared" si="125"/>
        <v>0</v>
      </c>
      <c r="BR15" s="2">
        <f t="shared" si="40"/>
        <v>0</v>
      </c>
      <c r="BS15" s="79">
        <f t="shared" si="41"/>
        <v>0</v>
      </c>
      <c r="BT15" s="34">
        <v>0.04</v>
      </c>
      <c r="BU15" s="8">
        <v>0.5</v>
      </c>
      <c r="BV15" s="2">
        <f t="shared" si="126"/>
        <v>0</v>
      </c>
      <c r="BW15" s="2">
        <f t="shared" si="127"/>
        <v>0</v>
      </c>
      <c r="BX15" s="2">
        <f t="shared" si="128"/>
        <v>0</v>
      </c>
      <c r="BY15" s="2">
        <f t="shared" si="129"/>
        <v>0</v>
      </c>
      <c r="BZ15" s="2">
        <f t="shared" si="46"/>
        <v>0</v>
      </c>
      <c r="CB15" s="5">
        <v>4.4999999999999998E-2</v>
      </c>
      <c r="CC15" s="8"/>
      <c r="CD15" s="2">
        <f t="shared" si="130"/>
        <v>0</v>
      </c>
      <c r="CE15" s="2">
        <f t="shared" si="131"/>
        <v>0</v>
      </c>
      <c r="CF15" s="2">
        <f t="shared" si="132"/>
        <v>0</v>
      </c>
      <c r="CG15" s="2">
        <f t="shared" si="133"/>
        <v>0</v>
      </c>
      <c r="CH15" s="2">
        <f t="shared" si="51"/>
        <v>0</v>
      </c>
      <c r="CR15" s="5">
        <v>4.7500000000000001E-2</v>
      </c>
      <c r="CS15" s="5"/>
      <c r="CT15" s="2">
        <f t="shared" si="134"/>
        <v>0</v>
      </c>
      <c r="CU15" s="2">
        <f t="shared" si="135"/>
        <v>0</v>
      </c>
      <c r="CV15" s="2">
        <f t="shared" si="136"/>
        <v>0</v>
      </c>
      <c r="CW15" s="2">
        <f t="shared" si="137"/>
        <v>0</v>
      </c>
      <c r="CX15" s="2">
        <f t="shared" si="138"/>
        <v>0</v>
      </c>
      <c r="CZ15" s="5">
        <v>4.7500000000000001E-2</v>
      </c>
      <c r="DA15" s="5"/>
      <c r="DB15" s="2">
        <f t="shared" si="139"/>
        <v>0</v>
      </c>
      <c r="DC15" s="2">
        <f t="shared" si="140"/>
        <v>0</v>
      </c>
      <c r="DD15" s="2">
        <f>+DC15*(1-DB$4)</f>
        <v>0</v>
      </c>
      <c r="DE15" s="2">
        <f t="shared" si="142"/>
        <v>0</v>
      </c>
      <c r="DF15" s="2">
        <f t="shared" si="61"/>
        <v>0</v>
      </c>
      <c r="DG15" s="2"/>
      <c r="DO15" s="2"/>
      <c r="EF15" s="5">
        <v>4.4999999999999998E-2</v>
      </c>
      <c r="EG15" s="8"/>
      <c r="EH15" s="2">
        <f t="shared" si="147"/>
        <v>0</v>
      </c>
      <c r="EI15" s="2">
        <f>IF(MONTH($F15)=EK$3,EK14*EF15*($G14+$G15)/365,0)+IF(MONTH($F15)=EK$4,EK14*EF15*($G14+$G15)/365,0)</f>
        <v>0</v>
      </c>
      <c r="EJ15" s="2">
        <f t="shared" si="149"/>
        <v>0</v>
      </c>
      <c r="EK15" s="2">
        <f t="shared" si="150"/>
        <v>0</v>
      </c>
      <c r="EL15" s="2">
        <f t="shared" si="76"/>
        <v>0</v>
      </c>
      <c r="EN15" s="5">
        <v>0.03</v>
      </c>
      <c r="EO15" s="8"/>
      <c r="EP15" s="2">
        <f t="shared" si="151"/>
        <v>0</v>
      </c>
      <c r="EQ15" s="2">
        <f>IF(MONTH($F15)=ES$3,ES14*EN15*($G14+$G15)/365,0)+IF(MONTH($F15)=ES$4,ES14*EN15*($G14+$G15)/365,0)</f>
        <v>0</v>
      </c>
      <c r="ER15" s="2">
        <f t="shared" si="153"/>
        <v>0</v>
      </c>
      <c r="ES15" s="2">
        <f t="shared" si="154"/>
        <v>0</v>
      </c>
      <c r="ET15" s="2">
        <f t="shared" si="81"/>
        <v>0</v>
      </c>
      <c r="EV15" s="5">
        <v>0.03</v>
      </c>
      <c r="EW15" s="8"/>
      <c r="EX15" s="2">
        <f t="shared" si="155"/>
        <v>0</v>
      </c>
      <c r="EY15" s="2">
        <f>IF(MONTH($F15)=FA$3,FA14*EV15*($G14+$G15)/365,0)+IF(MONTH($F15)=FA$4,FA14*EV15*($G14+$G15)/365,0)</f>
        <v>0</v>
      </c>
      <c r="EZ15" s="2">
        <f t="shared" si="157"/>
        <v>0</v>
      </c>
      <c r="FA15" s="2">
        <f t="shared" si="158"/>
        <v>0</v>
      </c>
      <c r="FB15" s="2">
        <f t="shared" si="86"/>
        <v>0</v>
      </c>
      <c r="FD15" s="34">
        <v>4.4999999999999998E-2</v>
      </c>
      <c r="FE15" s="5"/>
      <c r="FF15" s="2">
        <f t="shared" si="160"/>
        <v>0</v>
      </c>
      <c r="FG15" s="2">
        <f t="shared" si="161"/>
        <v>0</v>
      </c>
      <c r="FH15" s="2">
        <f>+FG15*(1-FF$4)</f>
        <v>0</v>
      </c>
      <c r="FI15" s="2">
        <f t="shared" si="163"/>
        <v>0</v>
      </c>
      <c r="FJ15" s="2">
        <f t="shared" si="91"/>
        <v>0</v>
      </c>
      <c r="FK15" s="79">
        <f t="shared" si="92"/>
        <v>0</v>
      </c>
      <c r="FM15" s="54">
        <f t="shared" si="93"/>
        <v>0</v>
      </c>
      <c r="FN15" s="55">
        <f t="shared" si="94"/>
        <v>0</v>
      </c>
      <c r="FO15" s="53"/>
      <c r="FP15" s="56" t="str">
        <f t="shared" si="95"/>
        <v/>
      </c>
    </row>
    <row r="16" spans="1:172" ht="15.75" x14ac:dyDescent="0.25">
      <c r="A16">
        <f t="shared" si="0"/>
        <v>1</v>
      </c>
      <c r="B16">
        <f t="shared" si="96"/>
        <v>27</v>
      </c>
      <c r="C16" s="1">
        <f t="shared" si="2"/>
        <v>21</v>
      </c>
      <c r="D16" s="1">
        <f t="shared" si="97"/>
        <v>12</v>
      </c>
      <c r="E16" s="1">
        <f t="shared" si="98"/>
        <v>2026</v>
      </c>
      <c r="F16" s="3">
        <f t="shared" si="1"/>
        <v>46377</v>
      </c>
      <c r="G16" s="2">
        <f t="shared" si="5"/>
        <v>91</v>
      </c>
      <c r="H16"/>
      <c r="P16" s="5">
        <v>0.05</v>
      </c>
      <c r="Q16" s="8"/>
      <c r="R16" s="2">
        <f t="shared" si="103"/>
        <v>0</v>
      </c>
      <c r="S16" s="2">
        <f>IF(MONTH($F16)=U$3,U15*P16*($G15+$G16)/365,0)+IF(MONTH($F16)=U$4,U15*P16*($G15+$G16)/365,0)</f>
        <v>0</v>
      </c>
      <c r="T16" s="2">
        <f t="shared" si="105"/>
        <v>0</v>
      </c>
      <c r="U16" s="2">
        <f>+U15-R16</f>
        <v>0</v>
      </c>
      <c r="V16" s="2">
        <f t="shared" si="15"/>
        <v>0</v>
      </c>
      <c r="W16" s="5"/>
      <c r="X16"/>
      <c r="AF16" s="85">
        <v>4.4999999999999998E-2</v>
      </c>
      <c r="AG16" s="8"/>
      <c r="AH16" s="2">
        <f t="shared" si="111"/>
        <v>0</v>
      </c>
      <c r="AI16" s="2">
        <f t="shared" si="112"/>
        <v>0</v>
      </c>
      <c r="AJ16" s="2">
        <f t="shared" si="113"/>
        <v>0</v>
      </c>
      <c r="AK16" s="2">
        <f t="shared" si="114"/>
        <v>0</v>
      </c>
      <c r="AL16" s="2">
        <f t="shared" si="25"/>
        <v>0</v>
      </c>
      <c r="AM16" s="5"/>
      <c r="AU16" s="5"/>
      <c r="BL16" s="5">
        <v>4.4999999999999998E-2</v>
      </c>
      <c r="BM16" s="5"/>
      <c r="BN16" s="2">
        <f t="shared" si="122"/>
        <v>0</v>
      </c>
      <c r="BO16" s="2">
        <f t="shared" si="123"/>
        <v>0</v>
      </c>
      <c r="BP16" s="2">
        <f t="shared" ref="BP16:BP31" si="165">+BO16*(1-BN$4)</f>
        <v>0</v>
      </c>
      <c r="BQ16" s="2">
        <f t="shared" si="125"/>
        <v>0</v>
      </c>
      <c r="BR16" s="2">
        <f t="shared" si="40"/>
        <v>0</v>
      </c>
      <c r="BS16" s="79">
        <f t="shared" si="41"/>
        <v>0</v>
      </c>
      <c r="BT16" s="5">
        <v>0.05</v>
      </c>
      <c r="BU16" s="8"/>
      <c r="BV16" s="2">
        <f t="shared" si="126"/>
        <v>0</v>
      </c>
      <c r="BW16" s="2">
        <f>IF(MONTH($F16)=BY$3,BY15*BT16*($G15+$G16)/365,0)+IF(MONTH($F16)=BY$4,BY15*BT16*($G15+$G16)/365,0)</f>
        <v>0</v>
      </c>
      <c r="BX16" s="2">
        <f t="shared" si="128"/>
        <v>0</v>
      </c>
      <c r="BY16" s="2">
        <f t="shared" si="129"/>
        <v>0</v>
      </c>
      <c r="BZ16" s="2">
        <f t="shared" si="46"/>
        <v>0</v>
      </c>
      <c r="CB16" s="5">
        <v>4.4999999999999998E-2</v>
      </c>
      <c r="CC16" s="8"/>
      <c r="CD16" s="2">
        <f t="shared" si="130"/>
        <v>0</v>
      </c>
      <c r="CE16" s="2">
        <f t="shared" si="131"/>
        <v>0</v>
      </c>
      <c r="CF16" s="2">
        <f t="shared" si="132"/>
        <v>0</v>
      </c>
      <c r="CG16" s="2">
        <f t="shared" si="133"/>
        <v>0</v>
      </c>
      <c r="CH16" s="2">
        <f t="shared" si="51"/>
        <v>0</v>
      </c>
      <c r="CR16" s="5">
        <v>4.7500000000000001E-2</v>
      </c>
      <c r="CS16" s="5"/>
      <c r="CT16" s="2">
        <f t="shared" si="134"/>
        <v>0</v>
      </c>
      <c r="CU16" s="2">
        <f t="shared" si="135"/>
        <v>0</v>
      </c>
      <c r="CV16" s="2">
        <f t="shared" si="136"/>
        <v>0</v>
      </c>
      <c r="CW16" s="2">
        <f t="shared" si="137"/>
        <v>0</v>
      </c>
      <c r="CX16" s="2">
        <f t="shared" si="138"/>
        <v>0</v>
      </c>
      <c r="CZ16" s="34">
        <v>4.7500000000000001E-2</v>
      </c>
      <c r="DA16" s="5"/>
      <c r="DB16" s="2">
        <f t="shared" si="139"/>
        <v>0</v>
      </c>
      <c r="DC16" s="2">
        <f t="shared" si="140"/>
        <v>0</v>
      </c>
      <c r="DD16" s="2">
        <f t="shared" ref="DD16:DD32" si="166">+DC16*(1-DB$4)</f>
        <v>0</v>
      </c>
      <c r="DE16" s="2">
        <f t="shared" si="142"/>
        <v>0</v>
      </c>
      <c r="DF16" s="2">
        <f t="shared" si="61"/>
        <v>0</v>
      </c>
      <c r="DG16" s="2"/>
      <c r="DO16" s="2"/>
      <c r="EF16" s="34">
        <v>4.4999999999999998E-2</v>
      </c>
      <c r="EG16" s="5"/>
      <c r="EH16" s="2">
        <f t="shared" si="147"/>
        <v>0</v>
      </c>
      <c r="EI16" s="2">
        <f>IF(MONTH($F16)=EK$3,EK15*EF16*($G15+$G16)/365,0)+IF(MONTH($F16)=EK$4,EK15*EF16*($G15+$G16)/365,0)</f>
        <v>0</v>
      </c>
      <c r="EJ16" s="2">
        <f t="shared" si="149"/>
        <v>0</v>
      </c>
      <c r="EK16" s="2">
        <f>+EK15-EH16</f>
        <v>0</v>
      </c>
      <c r="EL16" s="2">
        <f>EH16+EJ16</f>
        <v>0</v>
      </c>
      <c r="EN16" s="5">
        <v>0.03</v>
      </c>
      <c r="EO16" s="5">
        <v>1</v>
      </c>
      <c r="EP16" s="2">
        <f t="shared" si="151"/>
        <v>0</v>
      </c>
      <c r="EQ16" s="2">
        <f>IF(MONTH($F16)=ES$3,ES15*EN16*($G15+$G16)/365,0)+IF(MONTH($F16)=ES$4,ES15*EN16*($G15+$G16)/365,0)</f>
        <v>0</v>
      </c>
      <c r="ER16" s="2">
        <f t="shared" si="153"/>
        <v>0</v>
      </c>
      <c r="ES16" s="2">
        <f>+ES15-EP16</f>
        <v>0</v>
      </c>
      <c r="ET16" s="2">
        <f>EP16+ER16</f>
        <v>0</v>
      </c>
      <c r="EV16" s="5">
        <v>0.03</v>
      </c>
      <c r="EW16" s="8"/>
      <c r="EX16" s="2">
        <f t="shared" si="155"/>
        <v>0</v>
      </c>
      <c r="EY16" s="2">
        <f>IF(MONTH($F16)=FA$3,FA15*EV16*($G15+$G16)/365,0)+IF(MONTH($F16)=FA$4,FA15*EV16*($G15+$G16)/365,0)</f>
        <v>0</v>
      </c>
      <c r="EZ16" s="2">
        <f t="shared" si="157"/>
        <v>0</v>
      </c>
      <c r="FA16" s="2">
        <f>+FA15-EX16</f>
        <v>0</v>
      </c>
      <c r="FB16" s="2">
        <f>EX16+EZ16</f>
        <v>0</v>
      </c>
      <c r="FD16" s="5">
        <f t="shared" si="159"/>
        <v>4.4999999999999998E-2</v>
      </c>
      <c r="FE16" s="5"/>
      <c r="FF16" s="2">
        <f t="shared" si="160"/>
        <v>0</v>
      </c>
      <c r="FG16" s="2">
        <f t="shared" si="161"/>
        <v>0</v>
      </c>
      <c r="FH16" s="2">
        <f t="shared" ref="FH16:FH30" si="167">+FG16*(1-FF$4)</f>
        <v>0</v>
      </c>
      <c r="FI16" s="2">
        <f t="shared" si="163"/>
        <v>0</v>
      </c>
      <c r="FJ16" s="2">
        <f t="shared" si="91"/>
        <v>0</v>
      </c>
      <c r="FK16" s="79">
        <f t="shared" si="92"/>
        <v>0</v>
      </c>
      <c r="FM16" s="54">
        <f t="shared" si="93"/>
        <v>0</v>
      </c>
      <c r="FN16" s="55">
        <f t="shared" si="94"/>
        <v>0</v>
      </c>
      <c r="FO16" s="53"/>
      <c r="FP16" s="56" t="str">
        <f t="shared" si="95"/>
        <v/>
      </c>
    </row>
    <row r="17" spans="1:175" ht="15.75" x14ac:dyDescent="0.25">
      <c r="A17">
        <f t="shared" si="0"/>
        <v>7</v>
      </c>
      <c r="B17">
        <f t="shared" si="96"/>
        <v>30</v>
      </c>
      <c r="C17" s="1">
        <f t="shared" si="2"/>
        <v>22</v>
      </c>
      <c r="D17" s="1">
        <f t="shared" si="97"/>
        <v>3</v>
      </c>
      <c r="E17" s="1">
        <f t="shared" si="98"/>
        <v>2027</v>
      </c>
      <c r="F17" s="3">
        <f t="shared" si="1"/>
        <v>46468</v>
      </c>
      <c r="G17" s="2">
        <f t="shared" si="5"/>
        <v>91</v>
      </c>
      <c r="H17"/>
      <c r="P17" s="5">
        <v>0.05</v>
      </c>
      <c r="Q17" s="8"/>
      <c r="R17" s="2">
        <f t="shared" si="103"/>
        <v>0</v>
      </c>
      <c r="S17" s="2">
        <f t="shared" ref="S17:S18" si="168">IF(MONTH($F17)=U$3,U16*P17*($G16+$G17)/365,0)+IF(MONTH($F17)=U$4,U16*P17*($G16+$G17)/365,0)</f>
        <v>0</v>
      </c>
      <c r="T17" s="2">
        <f t="shared" si="105"/>
        <v>0</v>
      </c>
      <c r="U17" s="2">
        <f>+U16-R17</f>
        <v>0</v>
      </c>
      <c r="V17" s="2">
        <f>R17+T17</f>
        <v>0</v>
      </c>
      <c r="W17" s="5"/>
      <c r="X17"/>
      <c r="AF17" s="85">
        <v>4.4999999999999998E-2</v>
      </c>
      <c r="AG17" s="8"/>
      <c r="AH17" s="2">
        <f t="shared" si="111"/>
        <v>0</v>
      </c>
      <c r="AI17" s="2">
        <f t="shared" si="112"/>
        <v>0</v>
      </c>
      <c r="AJ17" s="2">
        <f t="shared" si="113"/>
        <v>0</v>
      </c>
      <c r="AK17" s="2">
        <f t="shared" si="114"/>
        <v>0</v>
      </c>
      <c r="AL17" s="2">
        <f t="shared" si="25"/>
        <v>0</v>
      </c>
      <c r="AM17" s="5"/>
      <c r="AU17" s="5"/>
      <c r="BL17" s="5">
        <f t="shared" si="164"/>
        <v>4.4999999999999998E-2</v>
      </c>
      <c r="BM17" s="5"/>
      <c r="BN17" s="2">
        <f t="shared" si="122"/>
        <v>0</v>
      </c>
      <c r="BO17" s="2">
        <f t="shared" si="123"/>
        <v>0</v>
      </c>
      <c r="BP17" s="2">
        <f t="shared" si="165"/>
        <v>0</v>
      </c>
      <c r="BQ17" s="2">
        <f t="shared" si="125"/>
        <v>0</v>
      </c>
      <c r="BR17" s="2">
        <f t="shared" si="40"/>
        <v>0</v>
      </c>
      <c r="BS17" s="79">
        <f t="shared" si="41"/>
        <v>0</v>
      </c>
      <c r="BT17" s="5">
        <v>0.05</v>
      </c>
      <c r="BU17" s="8"/>
      <c r="BV17" s="2">
        <f t="shared" si="126"/>
        <v>0</v>
      </c>
      <c r="BW17" s="2">
        <f>IF(MONTH($F17)=BY$3,BY16*BT17*($G16+$G17)/365,0)+IF(MONTH($F17)=BY$4,BY16*BT17*($G16+$G17)/365,0)</f>
        <v>0</v>
      </c>
      <c r="BX17" s="2">
        <f t="shared" si="128"/>
        <v>0</v>
      </c>
      <c r="BY17" s="2">
        <f>+BY16-BV17</f>
        <v>0</v>
      </c>
      <c r="BZ17" s="2">
        <f>BV17+BX17</f>
        <v>0</v>
      </c>
      <c r="CB17" s="34">
        <v>4.4999999999999998E-2</v>
      </c>
      <c r="CC17" s="8"/>
      <c r="CD17" s="2">
        <f t="shared" si="130"/>
        <v>0</v>
      </c>
      <c r="CE17" s="2">
        <f t="shared" si="131"/>
        <v>0</v>
      </c>
      <c r="CF17" s="2">
        <f t="shared" si="132"/>
        <v>0</v>
      </c>
      <c r="CG17" s="2">
        <f>+CG16-CD17</f>
        <v>0</v>
      </c>
      <c r="CH17" s="2">
        <f>CD17+CF17</f>
        <v>0</v>
      </c>
      <c r="CR17" s="5">
        <v>4.7500000000000001E-2</v>
      </c>
      <c r="CS17" s="5"/>
      <c r="CT17" s="2">
        <f t="shared" si="134"/>
        <v>0</v>
      </c>
      <c r="CU17" s="2">
        <f t="shared" si="135"/>
        <v>0</v>
      </c>
      <c r="CV17" s="2">
        <f t="shared" si="136"/>
        <v>0</v>
      </c>
      <c r="CW17" s="2">
        <f t="shared" si="137"/>
        <v>0</v>
      </c>
      <c r="CX17" s="2">
        <f t="shared" si="138"/>
        <v>0</v>
      </c>
      <c r="CZ17" s="5">
        <v>0.05</v>
      </c>
      <c r="DA17" s="5"/>
      <c r="DB17" s="2">
        <f t="shared" si="139"/>
        <v>0</v>
      </c>
      <c r="DC17" s="2">
        <f t="shared" si="140"/>
        <v>0</v>
      </c>
      <c r="DD17" s="2">
        <f t="shared" si="166"/>
        <v>0</v>
      </c>
      <c r="DE17" s="2">
        <f t="shared" si="142"/>
        <v>0</v>
      </c>
      <c r="DF17" s="2">
        <f t="shared" si="61"/>
        <v>0</v>
      </c>
      <c r="DO17" s="2"/>
      <c r="EF17" s="5">
        <v>0.05</v>
      </c>
      <c r="EG17" s="5"/>
      <c r="EH17" s="2">
        <f t="shared" si="147"/>
        <v>0</v>
      </c>
      <c r="EI17" s="2">
        <f t="shared" ref="EI17" si="169">IF(MONTH($F17)=EK$3,EK16*EF17*($G16+$G17)/365,0)+IF(MONTH($F17)=EK$4,EK16*EF17*($G16+$G17)/365,0)</f>
        <v>0</v>
      </c>
      <c r="EJ17" s="2">
        <f t="shared" si="149"/>
        <v>0</v>
      </c>
      <c r="EK17" s="2">
        <f>+EK16-EH17</f>
        <v>0</v>
      </c>
      <c r="EL17" s="2">
        <f>EH17+EJ17</f>
        <v>0</v>
      </c>
      <c r="EN17" s="5"/>
      <c r="EV17" s="5">
        <v>0.03</v>
      </c>
      <c r="EW17" s="8">
        <v>1</v>
      </c>
      <c r="EX17" s="2">
        <f t="shared" si="155"/>
        <v>0</v>
      </c>
      <c r="EY17" s="2">
        <f>IF(MONTH($F17)=FA$3,FA16*EV17*($G16+$G17)/365,0)+IF(MONTH($F17)=FA$4,FA16*EV17*($G16+$G17)/365,0)</f>
        <v>0</v>
      </c>
      <c r="EZ17" s="2">
        <f t="shared" si="157"/>
        <v>0</v>
      </c>
      <c r="FA17" s="2">
        <f>+FA16-EX17</f>
        <v>0</v>
      </c>
      <c r="FB17" s="2">
        <f>EX17+EZ17</f>
        <v>0</v>
      </c>
      <c r="FD17" s="5">
        <f t="shared" si="159"/>
        <v>4.4999999999999998E-2</v>
      </c>
      <c r="FE17" s="5"/>
      <c r="FF17" s="2">
        <f t="shared" si="160"/>
        <v>0</v>
      </c>
      <c r="FG17" s="2">
        <f t="shared" si="161"/>
        <v>0</v>
      </c>
      <c r="FH17" s="2">
        <f t="shared" si="167"/>
        <v>0</v>
      </c>
      <c r="FI17" s="2">
        <f t="shared" si="163"/>
        <v>0</v>
      </c>
      <c r="FJ17" s="2">
        <f t="shared" si="91"/>
        <v>0</v>
      </c>
      <c r="FK17" s="79">
        <f t="shared" si="92"/>
        <v>0</v>
      </c>
      <c r="FM17" s="54">
        <f t="shared" si="93"/>
        <v>0</v>
      </c>
      <c r="FN17" s="55">
        <f t="shared" si="94"/>
        <v>0</v>
      </c>
      <c r="FO17" s="53"/>
      <c r="FP17" s="56" t="str">
        <f t="shared" si="95"/>
        <v/>
      </c>
    </row>
    <row r="18" spans="1:175" ht="15.75" x14ac:dyDescent="0.25">
      <c r="A18">
        <f t="shared" si="0"/>
        <v>1</v>
      </c>
      <c r="B18">
        <f t="shared" si="96"/>
        <v>33</v>
      </c>
      <c r="C18" s="1">
        <f t="shared" si="2"/>
        <v>21</v>
      </c>
      <c r="D18" s="1">
        <f t="shared" si="97"/>
        <v>6</v>
      </c>
      <c r="E18" s="1">
        <f t="shared" si="98"/>
        <v>2027</v>
      </c>
      <c r="F18" s="3">
        <f t="shared" si="1"/>
        <v>46559</v>
      </c>
      <c r="G18" s="2">
        <f t="shared" si="5"/>
        <v>91</v>
      </c>
      <c r="H18"/>
      <c r="P18" s="34">
        <v>0.05</v>
      </c>
      <c r="Q18" s="5">
        <v>1</v>
      </c>
      <c r="R18" s="2">
        <f t="shared" si="103"/>
        <v>0</v>
      </c>
      <c r="S18" s="2">
        <f t="shared" si="168"/>
        <v>0</v>
      </c>
      <c r="T18" s="2">
        <f t="shared" si="105"/>
        <v>0</v>
      </c>
      <c r="U18" s="2">
        <f t="shared" ref="U18" si="170">+U17-R18</f>
        <v>0</v>
      </c>
      <c r="V18" s="2">
        <f>R18+T18</f>
        <v>0</v>
      </c>
      <c r="W18" s="5"/>
      <c r="X18"/>
      <c r="AF18" s="85">
        <v>4.4999999999999998E-2</v>
      </c>
      <c r="AG18" s="8"/>
      <c r="AH18" s="2">
        <f t="shared" si="111"/>
        <v>0</v>
      </c>
      <c r="AI18" s="2">
        <f t="shared" si="112"/>
        <v>0</v>
      </c>
      <c r="AJ18" s="2">
        <f t="shared" si="113"/>
        <v>0</v>
      </c>
      <c r="AK18" s="2">
        <f t="shared" si="114"/>
        <v>0</v>
      </c>
      <c r="AL18" s="2">
        <f t="shared" si="25"/>
        <v>0</v>
      </c>
      <c r="AM18" s="5"/>
      <c r="AU18" s="5"/>
      <c r="BL18" s="5">
        <f t="shared" si="164"/>
        <v>4.4999999999999998E-2</v>
      </c>
      <c r="BM18" s="5"/>
      <c r="BN18" s="2">
        <f t="shared" si="122"/>
        <v>0</v>
      </c>
      <c r="BO18" s="2">
        <f t="shared" si="123"/>
        <v>0</v>
      </c>
      <c r="BP18" s="2">
        <f t="shared" si="165"/>
        <v>0</v>
      </c>
      <c r="BQ18" s="2">
        <f t="shared" si="125"/>
        <v>0</v>
      </c>
      <c r="BR18" s="2">
        <f t="shared" si="40"/>
        <v>0</v>
      </c>
      <c r="BS18" s="79">
        <f t="shared" si="41"/>
        <v>0</v>
      </c>
      <c r="BT18" s="5">
        <v>0.05</v>
      </c>
      <c r="BU18" s="8"/>
      <c r="BV18" s="2">
        <f t="shared" si="126"/>
        <v>0</v>
      </c>
      <c r="BW18" s="2">
        <f>IF(MONTH($F18)=BY$3,BY17*BT18*($G17+$G18)/365,0)+IF(MONTH($F18)=BY$4,BY17*BT18*($G17+$G18)/365,0)</f>
        <v>0</v>
      </c>
      <c r="BX18" s="2">
        <f t="shared" si="128"/>
        <v>0</v>
      </c>
      <c r="BY18" s="2">
        <f>+BY17-BV18</f>
        <v>0</v>
      </c>
      <c r="BZ18" s="2">
        <f>BV18+BX18</f>
        <v>0</v>
      </c>
      <c r="CB18" s="5">
        <v>0.05</v>
      </c>
      <c r="CC18" s="8"/>
      <c r="CD18" s="2">
        <f t="shared" si="130"/>
        <v>0</v>
      </c>
      <c r="CE18" s="2">
        <f t="shared" si="131"/>
        <v>0</v>
      </c>
      <c r="CF18" s="2">
        <f t="shared" si="132"/>
        <v>0</v>
      </c>
      <c r="CG18" s="2">
        <f>+CG17-CD18</f>
        <v>0</v>
      </c>
      <c r="CH18" s="2">
        <f>CD18+CF18</f>
        <v>0</v>
      </c>
      <c r="CR18" s="5">
        <v>4.7500000000000001E-2</v>
      </c>
      <c r="CS18" s="5"/>
      <c r="CT18" s="2">
        <f t="shared" si="134"/>
        <v>0</v>
      </c>
      <c r="CU18" s="2">
        <f t="shared" si="135"/>
        <v>0</v>
      </c>
      <c r="CV18" s="2">
        <f t="shared" si="136"/>
        <v>0</v>
      </c>
      <c r="CW18" s="2">
        <f t="shared" si="137"/>
        <v>0</v>
      </c>
      <c r="CX18" s="2">
        <f t="shared" si="138"/>
        <v>0</v>
      </c>
      <c r="CZ18" s="5">
        <v>0.05</v>
      </c>
      <c r="DA18" s="5"/>
      <c r="DB18" s="2">
        <f t="shared" si="139"/>
        <v>0</v>
      </c>
      <c r="DC18" s="2">
        <f t="shared" si="140"/>
        <v>0</v>
      </c>
      <c r="DD18" s="2">
        <f t="shared" si="166"/>
        <v>0</v>
      </c>
      <c r="DE18" s="2">
        <f t="shared" si="142"/>
        <v>0</v>
      </c>
      <c r="DF18" s="2">
        <f t="shared" si="61"/>
        <v>0</v>
      </c>
      <c r="EF18" s="5">
        <v>0.05</v>
      </c>
      <c r="EG18" s="5"/>
      <c r="EH18" s="2">
        <f t="shared" si="147"/>
        <v>0</v>
      </c>
      <c r="EI18" s="2">
        <f>IF(MONTH($F18)=EK$3,EK17*EF18*($G17+$G18)/365,0)+IF(MONTH($F18)=EK$4,EK17*EF18*($G17+$G18)/365,0)</f>
        <v>0</v>
      </c>
      <c r="EJ18" s="2">
        <f t="shared" si="149"/>
        <v>0</v>
      </c>
      <c r="EK18" s="2">
        <f t="shared" ref="EK18" si="171">+EK17-EH18</f>
        <v>0</v>
      </c>
      <c r="EL18" s="2">
        <f t="shared" ref="EL18" si="172">EH18+EJ18</f>
        <v>0</v>
      </c>
      <c r="EN18" s="5"/>
      <c r="FD18" s="5">
        <f t="shared" si="159"/>
        <v>4.4999999999999998E-2</v>
      </c>
      <c r="FE18" s="5"/>
      <c r="FF18" s="2">
        <f t="shared" si="160"/>
        <v>0</v>
      </c>
      <c r="FG18" s="2">
        <f t="shared" si="161"/>
        <v>0</v>
      </c>
      <c r="FH18" s="2">
        <f t="shared" si="167"/>
        <v>0</v>
      </c>
      <c r="FI18" s="2">
        <f t="shared" si="163"/>
        <v>0</v>
      </c>
      <c r="FJ18" s="2">
        <f t="shared" si="91"/>
        <v>0</v>
      </c>
      <c r="FK18" s="79">
        <f t="shared" si="92"/>
        <v>0</v>
      </c>
      <c r="FM18" s="54">
        <f t="shared" si="93"/>
        <v>0</v>
      </c>
      <c r="FN18" s="55">
        <f t="shared" si="94"/>
        <v>0</v>
      </c>
      <c r="FO18" s="53"/>
      <c r="FP18" s="56" t="str">
        <f t="shared" si="95"/>
        <v/>
      </c>
    </row>
    <row r="19" spans="1:175" ht="15.75" x14ac:dyDescent="0.25">
      <c r="A19">
        <f t="shared" si="0"/>
        <v>2</v>
      </c>
      <c r="B19">
        <f t="shared" si="96"/>
        <v>36</v>
      </c>
      <c r="C19" s="1">
        <f t="shared" si="2"/>
        <v>20</v>
      </c>
      <c r="D19" s="1">
        <f t="shared" si="97"/>
        <v>9</v>
      </c>
      <c r="E19" s="1">
        <f t="shared" si="98"/>
        <v>2027</v>
      </c>
      <c r="F19" s="3">
        <f t="shared" si="1"/>
        <v>46650</v>
      </c>
      <c r="G19" s="2">
        <f t="shared" si="5"/>
        <v>91</v>
      </c>
      <c r="H19"/>
      <c r="O19" s="5"/>
      <c r="P19"/>
      <c r="W19" s="5"/>
      <c r="X19"/>
      <c r="AF19" s="85">
        <v>4.4999999999999998E-2</v>
      </c>
      <c r="AG19" s="8"/>
      <c r="AH19" s="2">
        <f t="shared" si="111"/>
        <v>0</v>
      </c>
      <c r="AI19" s="2">
        <f t="shared" si="112"/>
        <v>0</v>
      </c>
      <c r="AJ19" s="2">
        <f t="shared" si="113"/>
        <v>0</v>
      </c>
      <c r="AK19" s="2">
        <f t="shared" si="114"/>
        <v>0</v>
      </c>
      <c r="AL19" s="2">
        <f t="shared" si="25"/>
        <v>0</v>
      </c>
      <c r="AM19" s="5"/>
      <c r="AU19" s="5"/>
      <c r="BL19" s="34">
        <f t="shared" si="164"/>
        <v>4.4999999999999998E-2</v>
      </c>
      <c r="BM19" s="5"/>
      <c r="BN19" s="2">
        <f t="shared" si="122"/>
        <v>0</v>
      </c>
      <c r="BO19" s="2">
        <f t="shared" si="123"/>
        <v>0</v>
      </c>
      <c r="BP19" s="2">
        <f t="shared" si="165"/>
        <v>0</v>
      </c>
      <c r="BQ19" s="2">
        <f t="shared" si="125"/>
        <v>0</v>
      </c>
      <c r="BR19" s="2">
        <f t="shared" si="40"/>
        <v>0</v>
      </c>
      <c r="BS19" s="79">
        <f t="shared" si="41"/>
        <v>0</v>
      </c>
      <c r="BT19" s="34">
        <v>0.05</v>
      </c>
      <c r="BU19" s="8">
        <v>1</v>
      </c>
      <c r="BV19" s="2">
        <f t="shared" si="126"/>
        <v>0</v>
      </c>
      <c r="BW19" s="2">
        <f>IF(MONTH($F19)=BY$3,BY18*BT19*($G18+$G19)/365,0)+IF(MONTH($F19)=BY$4,BY18*BT19*($G18+$G19)/365,0)</f>
        <v>0</v>
      </c>
      <c r="BX19" s="2">
        <f t="shared" si="128"/>
        <v>0</v>
      </c>
      <c r="BY19" s="2">
        <f>+BY18-BV19</f>
        <v>0</v>
      </c>
      <c r="BZ19" s="2">
        <f>BV19+BX19</f>
        <v>0</v>
      </c>
      <c r="CB19" s="5">
        <v>0.05</v>
      </c>
      <c r="CC19" s="8"/>
      <c r="CD19" s="2">
        <f t="shared" si="130"/>
        <v>0</v>
      </c>
      <c r="CE19" s="2">
        <f t="shared" si="131"/>
        <v>0</v>
      </c>
      <c r="CF19" s="2">
        <f t="shared" si="132"/>
        <v>0</v>
      </c>
      <c r="CG19" s="2">
        <f>+CG18-CD19</f>
        <v>0</v>
      </c>
      <c r="CH19" s="2">
        <f>CD19+CF19</f>
        <v>0</v>
      </c>
      <c r="CR19" s="5">
        <v>4.7500000000000001E-2</v>
      </c>
      <c r="CS19" s="5"/>
      <c r="CT19" s="2">
        <f t="shared" si="134"/>
        <v>0</v>
      </c>
      <c r="CU19" s="2">
        <f t="shared" si="135"/>
        <v>0</v>
      </c>
      <c r="CV19" s="2">
        <f t="shared" si="136"/>
        <v>0</v>
      </c>
      <c r="CW19" s="2">
        <f t="shared" si="137"/>
        <v>0</v>
      </c>
      <c r="CX19" s="2">
        <f t="shared" si="138"/>
        <v>0</v>
      </c>
      <c r="CZ19" s="5">
        <v>0.05</v>
      </c>
      <c r="DA19" s="5"/>
      <c r="DB19" s="2">
        <f t="shared" si="139"/>
        <v>0</v>
      </c>
      <c r="DC19" s="2">
        <f t="shared" si="140"/>
        <v>0</v>
      </c>
      <c r="DD19" s="2">
        <f t="shared" si="166"/>
        <v>0</v>
      </c>
      <c r="DE19" s="2">
        <f t="shared" si="142"/>
        <v>0</v>
      </c>
      <c r="DF19" s="2">
        <f t="shared" si="61"/>
        <v>0</v>
      </c>
      <c r="EF19" s="5">
        <v>0.05</v>
      </c>
      <c r="EG19" s="8"/>
      <c r="EH19" s="2">
        <f t="shared" si="147"/>
        <v>0</v>
      </c>
      <c r="EI19" s="2">
        <f>IF(MONTH($F19)=EK$3,EK18*EF19*($G18+$G19)/365,0)+IF(MONTH($F19)=EK$4,EK18*EF19*($G18+$G19)/365,0)</f>
        <v>0</v>
      </c>
      <c r="EJ19" s="2">
        <f t="shared" si="149"/>
        <v>0</v>
      </c>
      <c r="EK19" s="2">
        <f>+EK18-EH19</f>
        <v>0</v>
      </c>
      <c r="EL19" s="2">
        <f>EH19+EJ19</f>
        <v>0</v>
      </c>
      <c r="EN19" s="5"/>
      <c r="FD19" s="34">
        <v>0.05</v>
      </c>
      <c r="FE19" s="5"/>
      <c r="FF19" s="2">
        <f t="shared" si="160"/>
        <v>0</v>
      </c>
      <c r="FG19" s="2">
        <f t="shared" si="161"/>
        <v>0</v>
      </c>
      <c r="FH19" s="2">
        <f t="shared" si="167"/>
        <v>0</v>
      </c>
      <c r="FI19" s="2">
        <f t="shared" si="163"/>
        <v>0</v>
      </c>
      <c r="FJ19" s="2">
        <f t="shared" si="91"/>
        <v>0</v>
      </c>
      <c r="FK19" s="79">
        <f t="shared" si="92"/>
        <v>0</v>
      </c>
      <c r="FM19" s="54">
        <f t="shared" si="93"/>
        <v>0</v>
      </c>
      <c r="FN19" s="55">
        <f t="shared" si="94"/>
        <v>0</v>
      </c>
      <c r="FO19" s="53"/>
      <c r="FP19" s="56" t="str">
        <f t="shared" si="95"/>
        <v/>
      </c>
    </row>
    <row r="20" spans="1:175" ht="15.75" x14ac:dyDescent="0.25">
      <c r="A20">
        <f t="shared" si="0"/>
        <v>2</v>
      </c>
      <c r="B20">
        <f t="shared" si="96"/>
        <v>39</v>
      </c>
      <c r="C20" s="1">
        <f t="shared" si="2"/>
        <v>20</v>
      </c>
      <c r="D20" s="1">
        <f t="shared" si="97"/>
        <v>12</v>
      </c>
      <c r="E20" s="1">
        <f t="shared" si="98"/>
        <v>2027</v>
      </c>
      <c r="F20" s="3">
        <f t="shared" si="1"/>
        <v>46741</v>
      </c>
      <c r="G20" s="2">
        <f t="shared" si="5"/>
        <v>91</v>
      </c>
      <c r="H20"/>
      <c r="P20"/>
      <c r="W20" s="5"/>
      <c r="X20"/>
      <c r="AF20" s="85">
        <v>4.4999999999999998E-2</v>
      </c>
      <c r="AG20" s="8"/>
      <c r="AH20" s="2">
        <f t="shared" si="111"/>
        <v>0</v>
      </c>
      <c r="AI20" s="2">
        <f t="shared" si="112"/>
        <v>0</v>
      </c>
      <c r="AJ20" s="2">
        <f t="shared" si="113"/>
        <v>0</v>
      </c>
      <c r="AK20" s="2">
        <f t="shared" si="114"/>
        <v>0</v>
      </c>
      <c r="AL20" s="2">
        <f t="shared" si="25"/>
        <v>0</v>
      </c>
      <c r="AM20" s="5"/>
      <c r="AU20" s="5"/>
      <c r="BL20" s="5">
        <v>0.05</v>
      </c>
      <c r="BM20" s="5"/>
      <c r="BN20" s="2">
        <f t="shared" si="122"/>
        <v>0</v>
      </c>
      <c r="BO20" s="2">
        <f t="shared" si="123"/>
        <v>0</v>
      </c>
      <c r="BP20" s="2">
        <f t="shared" si="165"/>
        <v>0</v>
      </c>
      <c r="BQ20" s="2">
        <f t="shared" si="125"/>
        <v>0</v>
      </c>
      <c r="BR20" s="2">
        <f t="shared" si="40"/>
        <v>0</v>
      </c>
      <c r="BS20" s="79">
        <f t="shared" si="41"/>
        <v>0</v>
      </c>
      <c r="CB20" s="5">
        <v>0.05</v>
      </c>
      <c r="CC20" s="8"/>
      <c r="CD20" s="2">
        <f t="shared" si="130"/>
        <v>0</v>
      </c>
      <c r="CE20" s="2">
        <f t="shared" si="131"/>
        <v>0</v>
      </c>
      <c r="CF20" s="2">
        <f t="shared" si="132"/>
        <v>0</v>
      </c>
      <c r="CG20" s="2">
        <f>+CG19-CD20</f>
        <v>0</v>
      </c>
      <c r="CH20" s="2">
        <f>CD20+CF20</f>
        <v>0</v>
      </c>
      <c r="CR20" s="5">
        <v>4.7500000000000001E-2</v>
      </c>
      <c r="CS20" s="5"/>
      <c r="CT20" s="2">
        <f t="shared" si="134"/>
        <v>0</v>
      </c>
      <c r="CU20" s="2">
        <f t="shared" si="135"/>
        <v>0</v>
      </c>
      <c r="CV20" s="2">
        <f t="shared" si="136"/>
        <v>0</v>
      </c>
      <c r="CW20" s="2">
        <f t="shared" si="137"/>
        <v>0</v>
      </c>
      <c r="CX20" s="2">
        <f t="shared" si="138"/>
        <v>0</v>
      </c>
      <c r="CZ20" s="34">
        <v>0.05</v>
      </c>
      <c r="DA20" s="5"/>
      <c r="DB20" s="2">
        <f t="shared" si="139"/>
        <v>0</v>
      </c>
      <c r="DC20" s="2">
        <f t="shared" si="140"/>
        <v>0</v>
      </c>
      <c r="DD20" s="2">
        <f t="shared" si="166"/>
        <v>0</v>
      </c>
      <c r="DE20" s="2">
        <f t="shared" si="142"/>
        <v>0</v>
      </c>
      <c r="DF20" s="2">
        <f t="shared" si="61"/>
        <v>0</v>
      </c>
      <c r="EF20" s="5">
        <v>0.05</v>
      </c>
      <c r="EG20" s="5">
        <v>1</v>
      </c>
      <c r="EH20" s="2">
        <f t="shared" si="147"/>
        <v>0</v>
      </c>
      <c r="EI20" s="2">
        <f>IF(MONTH($F20)=EK$3,EK19*EF20*($G19+$G20)/365,0)+IF(MONTH($F20)=EK$4,EK19*EF20*($G19+$G20)/365,0)</f>
        <v>0</v>
      </c>
      <c r="EJ20" s="2">
        <f t="shared" si="149"/>
        <v>0</v>
      </c>
      <c r="EK20" s="2">
        <f>+EK19-EH20</f>
        <v>0</v>
      </c>
      <c r="EL20" s="2">
        <f>EH20+EJ20</f>
        <v>0</v>
      </c>
      <c r="EN20" s="5"/>
      <c r="FD20" s="5">
        <f t="shared" si="159"/>
        <v>0.05</v>
      </c>
      <c r="FE20" s="5"/>
      <c r="FF20" s="2">
        <f t="shared" si="160"/>
        <v>0</v>
      </c>
      <c r="FG20" s="2">
        <f t="shared" si="161"/>
        <v>0</v>
      </c>
      <c r="FH20" s="2">
        <f t="shared" si="167"/>
        <v>0</v>
      </c>
      <c r="FI20" s="2">
        <f t="shared" si="163"/>
        <v>0</v>
      </c>
      <c r="FJ20" s="2">
        <f t="shared" si="91"/>
        <v>0</v>
      </c>
      <c r="FK20" s="79">
        <f t="shared" si="92"/>
        <v>0</v>
      </c>
      <c r="FM20" s="54">
        <f t="shared" si="93"/>
        <v>0</v>
      </c>
      <c r="FN20" s="55">
        <f t="shared" si="94"/>
        <v>0</v>
      </c>
      <c r="FO20" s="53"/>
      <c r="FP20" s="56" t="str">
        <f t="shared" si="95"/>
        <v/>
      </c>
    </row>
    <row r="21" spans="1:175" ht="15.75" x14ac:dyDescent="0.25">
      <c r="A21">
        <f t="shared" si="0"/>
        <v>2</v>
      </c>
      <c r="B21">
        <f t="shared" si="96"/>
        <v>42</v>
      </c>
      <c r="C21" s="1">
        <f t="shared" si="2"/>
        <v>20</v>
      </c>
      <c r="D21" s="1">
        <f t="shared" si="97"/>
        <v>3</v>
      </c>
      <c r="E21" s="1">
        <f t="shared" si="98"/>
        <v>2028</v>
      </c>
      <c r="F21" s="3">
        <f t="shared" si="1"/>
        <v>46832</v>
      </c>
      <c r="G21" s="2">
        <f t="shared" si="5"/>
        <v>91</v>
      </c>
      <c r="H21"/>
      <c r="P21"/>
      <c r="W21" s="5"/>
      <c r="X21"/>
      <c r="AF21" s="34">
        <v>4.4999999999999998E-2</v>
      </c>
      <c r="AG21" s="8"/>
      <c r="AH21" s="2">
        <f t="shared" si="111"/>
        <v>0</v>
      </c>
      <c r="AI21" s="2">
        <f t="shared" si="112"/>
        <v>0</v>
      </c>
      <c r="AJ21" s="2">
        <f t="shared" si="113"/>
        <v>0</v>
      </c>
      <c r="AK21" s="2">
        <f t="shared" si="114"/>
        <v>0</v>
      </c>
      <c r="AL21" s="2">
        <f t="shared" si="25"/>
        <v>0</v>
      </c>
      <c r="AM21" s="5"/>
      <c r="AU21" s="5"/>
      <c r="BL21" s="5">
        <f t="shared" si="164"/>
        <v>0.05</v>
      </c>
      <c r="BM21" s="5"/>
      <c r="BN21" s="2">
        <f t="shared" si="122"/>
        <v>0</v>
      </c>
      <c r="BO21" s="2">
        <f t="shared" si="123"/>
        <v>0</v>
      </c>
      <c r="BP21" s="2">
        <f t="shared" si="165"/>
        <v>0</v>
      </c>
      <c r="BQ21" s="2">
        <f t="shared" si="125"/>
        <v>0</v>
      </c>
      <c r="BR21" s="2">
        <f t="shared" si="40"/>
        <v>0</v>
      </c>
      <c r="BS21" s="79">
        <f t="shared" si="41"/>
        <v>0</v>
      </c>
      <c r="CB21" s="34">
        <v>0.05</v>
      </c>
      <c r="CC21" s="8">
        <v>1</v>
      </c>
      <c r="CD21" s="2">
        <f t="shared" si="130"/>
        <v>0</v>
      </c>
      <c r="CE21" s="2">
        <f t="shared" si="131"/>
        <v>0</v>
      </c>
      <c r="CF21" s="2">
        <f t="shared" si="132"/>
        <v>0</v>
      </c>
      <c r="CG21" s="2">
        <f>+CG20-CD21</f>
        <v>0</v>
      </c>
      <c r="CH21" s="2">
        <f>CD21+CF21</f>
        <v>0</v>
      </c>
      <c r="CR21" s="5">
        <v>4.7500000000000001E-2</v>
      </c>
      <c r="CS21" s="5"/>
      <c r="CT21" s="2">
        <f t="shared" si="134"/>
        <v>0</v>
      </c>
      <c r="CU21" s="2">
        <f t="shared" si="135"/>
        <v>0</v>
      </c>
      <c r="CV21" s="2">
        <f t="shared" si="136"/>
        <v>0</v>
      </c>
      <c r="CW21" s="2">
        <f t="shared" si="137"/>
        <v>0</v>
      </c>
      <c r="CX21" s="2">
        <f t="shared" si="138"/>
        <v>0</v>
      </c>
      <c r="CZ21" s="5">
        <v>5.2499999999999998E-2</v>
      </c>
      <c r="DA21" s="5"/>
      <c r="DB21" s="2">
        <f t="shared" si="139"/>
        <v>0</v>
      </c>
      <c r="DC21" s="2">
        <f t="shared" si="140"/>
        <v>0</v>
      </c>
      <c r="DD21" s="2">
        <f t="shared" si="166"/>
        <v>0</v>
      </c>
      <c r="DE21" s="2">
        <f t="shared" si="142"/>
        <v>0</v>
      </c>
      <c r="DF21" s="2">
        <f t="shared" si="61"/>
        <v>0</v>
      </c>
      <c r="EN21" s="5"/>
      <c r="FD21" s="5">
        <f t="shared" si="159"/>
        <v>0.05</v>
      </c>
      <c r="FE21" s="5"/>
      <c r="FF21" s="2">
        <f t="shared" si="160"/>
        <v>0</v>
      </c>
      <c r="FG21" s="2">
        <f t="shared" si="161"/>
        <v>0</v>
      </c>
      <c r="FH21" s="2">
        <f t="shared" si="167"/>
        <v>0</v>
      </c>
      <c r="FI21" s="2">
        <f t="shared" si="163"/>
        <v>0</v>
      </c>
      <c r="FJ21" s="2">
        <f t="shared" si="91"/>
        <v>0</v>
      </c>
      <c r="FK21" s="79">
        <f t="shared" si="92"/>
        <v>0</v>
      </c>
      <c r="FM21" s="54">
        <f t="shared" si="93"/>
        <v>0</v>
      </c>
      <c r="FN21" s="55">
        <f t="shared" si="94"/>
        <v>0</v>
      </c>
      <c r="FO21" s="53"/>
      <c r="FP21" s="56" t="str">
        <f t="shared" si="95"/>
        <v/>
      </c>
    </row>
    <row r="22" spans="1:175" ht="15.75" x14ac:dyDescent="0.25">
      <c r="A22">
        <f t="shared" si="0"/>
        <v>3</v>
      </c>
      <c r="B22">
        <f t="shared" si="96"/>
        <v>45</v>
      </c>
      <c r="C22" s="1">
        <f t="shared" si="2"/>
        <v>20</v>
      </c>
      <c r="D22" s="1">
        <f t="shared" si="97"/>
        <v>6</v>
      </c>
      <c r="E22" s="1">
        <f t="shared" si="98"/>
        <v>2028</v>
      </c>
      <c r="F22" s="3">
        <f t="shared" si="1"/>
        <v>46924</v>
      </c>
      <c r="G22" s="2">
        <f t="shared" si="5"/>
        <v>92</v>
      </c>
      <c r="H22"/>
      <c r="O22" s="5"/>
      <c r="P22" s="5"/>
      <c r="Q22" s="5"/>
      <c r="R22" s="5"/>
      <c r="S22" s="5"/>
      <c r="T22" s="5"/>
      <c r="U22" s="5"/>
      <c r="V22" s="5"/>
      <c r="W22" s="5"/>
      <c r="X22"/>
      <c r="AE22" s="5"/>
      <c r="AF22" s="85">
        <v>4.7500000000000001E-2</v>
      </c>
      <c r="AG22" s="8"/>
      <c r="AH22" s="2">
        <f t="shared" si="111"/>
        <v>0</v>
      </c>
      <c r="AI22" s="2">
        <f t="shared" si="112"/>
        <v>0</v>
      </c>
      <c r="AJ22" s="2">
        <f t="shared" si="113"/>
        <v>0</v>
      </c>
      <c r="AK22" s="2">
        <f t="shared" si="114"/>
        <v>0</v>
      </c>
      <c r="AL22" s="2">
        <f t="shared" si="25"/>
        <v>0</v>
      </c>
      <c r="AM22" s="5"/>
      <c r="AU22" s="5"/>
      <c r="BL22" s="5">
        <f t="shared" si="164"/>
        <v>0.05</v>
      </c>
      <c r="BM22" s="5"/>
      <c r="BN22" s="2">
        <f t="shared" si="122"/>
        <v>0</v>
      </c>
      <c r="BO22" s="2">
        <f t="shared" si="123"/>
        <v>0</v>
      </c>
      <c r="BP22" s="2">
        <f t="shared" si="165"/>
        <v>0</v>
      </c>
      <c r="BQ22" s="2">
        <f t="shared" si="125"/>
        <v>0</v>
      </c>
      <c r="BR22" s="2">
        <f t="shared" si="40"/>
        <v>0</v>
      </c>
      <c r="BS22" s="79">
        <f t="shared" si="41"/>
        <v>0</v>
      </c>
      <c r="CB22" s="5"/>
      <c r="CC22" s="5"/>
      <c r="CD22" s="5"/>
      <c r="CE22" s="5"/>
      <c r="CF22" s="5"/>
      <c r="CG22" s="5"/>
      <c r="CH22" s="5"/>
      <c r="CQ22" s="5"/>
      <c r="CR22" s="5">
        <v>4.7500000000000001E-2</v>
      </c>
      <c r="CS22" s="5"/>
      <c r="CT22" s="2">
        <f t="shared" si="134"/>
        <v>0</v>
      </c>
      <c r="CU22" s="2">
        <f t="shared" si="135"/>
        <v>0</v>
      </c>
      <c r="CV22" s="2">
        <f t="shared" si="136"/>
        <v>0</v>
      </c>
      <c r="CW22" s="2">
        <f t="shared" si="137"/>
        <v>0</v>
      </c>
      <c r="CX22" s="2">
        <f t="shared" si="138"/>
        <v>0</v>
      </c>
      <c r="CZ22" s="5">
        <v>5.2499999999999998E-2</v>
      </c>
      <c r="DA22" s="5"/>
      <c r="DB22" s="2">
        <f t="shared" si="139"/>
        <v>0</v>
      </c>
      <c r="DC22" s="2">
        <f t="shared" si="140"/>
        <v>0</v>
      </c>
      <c r="DD22" s="2">
        <f t="shared" si="166"/>
        <v>0</v>
      </c>
      <c r="DE22" s="2">
        <f t="shared" si="142"/>
        <v>0</v>
      </c>
      <c r="DF22" s="2">
        <f t="shared" si="61"/>
        <v>0</v>
      </c>
      <c r="FD22" s="5">
        <f t="shared" si="159"/>
        <v>0.05</v>
      </c>
      <c r="FE22" s="5"/>
      <c r="FF22" s="2">
        <f t="shared" si="160"/>
        <v>0</v>
      </c>
      <c r="FG22" s="2">
        <f t="shared" si="161"/>
        <v>0</v>
      </c>
      <c r="FH22" s="2">
        <f t="shared" si="167"/>
        <v>0</v>
      </c>
      <c r="FI22" s="2">
        <f t="shared" si="163"/>
        <v>0</v>
      </c>
      <c r="FJ22" s="2">
        <f t="shared" si="91"/>
        <v>0</v>
      </c>
      <c r="FK22" s="79">
        <f t="shared" si="92"/>
        <v>0</v>
      </c>
      <c r="FM22" s="54">
        <f t="shared" si="93"/>
        <v>0</v>
      </c>
      <c r="FN22" s="55">
        <f t="shared" si="94"/>
        <v>0</v>
      </c>
      <c r="FO22" s="53"/>
      <c r="FP22" s="56" t="str">
        <f t="shared" si="95"/>
        <v/>
      </c>
    </row>
    <row r="23" spans="1:175" ht="15.75" x14ac:dyDescent="0.25">
      <c r="A23">
        <f t="shared" si="0"/>
        <v>4</v>
      </c>
      <c r="B23">
        <f t="shared" si="96"/>
        <v>48</v>
      </c>
      <c r="C23" s="1">
        <f t="shared" si="2"/>
        <v>20</v>
      </c>
      <c r="D23" s="1">
        <f t="shared" si="97"/>
        <v>9</v>
      </c>
      <c r="E23" s="1">
        <f t="shared" si="98"/>
        <v>2028</v>
      </c>
      <c r="F23" s="3">
        <f t="shared" si="1"/>
        <v>47016</v>
      </c>
      <c r="G23" s="2">
        <f t="shared" si="5"/>
        <v>92</v>
      </c>
      <c r="H23" s="5"/>
      <c r="I23" s="5"/>
      <c r="J23" s="5"/>
      <c r="K23" s="5"/>
      <c r="L23" s="5"/>
      <c r="M23" s="5"/>
      <c r="N23" s="5"/>
      <c r="P23" s="5"/>
      <c r="Q23" s="5"/>
      <c r="R23" s="5"/>
      <c r="S23" s="5"/>
      <c r="T23" s="5"/>
      <c r="U23" s="5"/>
      <c r="V23" s="5"/>
      <c r="AF23" s="85">
        <v>4.7500000000000001E-2</v>
      </c>
      <c r="AG23" s="8"/>
      <c r="AH23" s="2">
        <f t="shared" si="111"/>
        <v>0</v>
      </c>
      <c r="AI23" s="2">
        <f t="shared" si="112"/>
        <v>0</v>
      </c>
      <c r="AJ23" s="2">
        <f t="shared" si="113"/>
        <v>0</v>
      </c>
      <c r="AK23" s="2">
        <f t="shared" si="114"/>
        <v>0</v>
      </c>
      <c r="AL23" s="2">
        <f t="shared" si="25"/>
        <v>0</v>
      </c>
      <c r="AM23" s="5"/>
      <c r="AU23" s="5"/>
      <c r="BL23" s="34">
        <f t="shared" si="164"/>
        <v>0.05</v>
      </c>
      <c r="BM23" s="5"/>
      <c r="BN23" s="2">
        <f t="shared" si="122"/>
        <v>0</v>
      </c>
      <c r="BO23" s="2">
        <f t="shared" si="123"/>
        <v>0</v>
      </c>
      <c r="BP23" s="2">
        <f t="shared" si="165"/>
        <v>0</v>
      </c>
      <c r="BQ23" s="2">
        <f t="shared" si="125"/>
        <v>0</v>
      </c>
      <c r="BR23" s="2">
        <f t="shared" si="40"/>
        <v>0</v>
      </c>
      <c r="BS23" s="79">
        <f t="shared" si="41"/>
        <v>0</v>
      </c>
      <c r="CB23" s="5"/>
      <c r="CC23" s="5"/>
      <c r="CD23" s="5"/>
      <c r="CE23" s="5"/>
      <c r="CF23" s="5"/>
      <c r="CG23" s="5"/>
      <c r="CH23" s="5"/>
      <c r="CR23" s="5">
        <v>4.7500000000000001E-2</v>
      </c>
      <c r="CS23" s="5"/>
      <c r="CT23" s="2">
        <f t="shared" si="134"/>
        <v>0</v>
      </c>
      <c r="CU23" s="2">
        <f t="shared" si="135"/>
        <v>0</v>
      </c>
      <c r="CV23" s="2">
        <f t="shared" si="136"/>
        <v>0</v>
      </c>
      <c r="CW23" s="2">
        <f t="shared" si="137"/>
        <v>0</v>
      </c>
      <c r="CX23" s="2">
        <f t="shared" si="138"/>
        <v>0</v>
      </c>
      <c r="CZ23" s="5">
        <v>5.2499999999999998E-2</v>
      </c>
      <c r="DA23" s="5"/>
      <c r="DB23" s="2">
        <f t="shared" si="139"/>
        <v>0</v>
      </c>
      <c r="DC23" s="2">
        <f t="shared" si="140"/>
        <v>0</v>
      </c>
      <c r="DD23" s="2">
        <f t="shared" si="166"/>
        <v>0</v>
      </c>
      <c r="DE23" s="2">
        <f t="shared" si="142"/>
        <v>0</v>
      </c>
      <c r="DF23" s="2">
        <f t="shared" si="61"/>
        <v>0</v>
      </c>
      <c r="FD23" s="34">
        <v>5.5E-2</v>
      </c>
      <c r="FE23" s="5"/>
      <c r="FF23" s="2">
        <f t="shared" si="160"/>
        <v>0</v>
      </c>
      <c r="FG23" s="2">
        <f t="shared" si="161"/>
        <v>0</v>
      </c>
      <c r="FH23" s="2">
        <f t="shared" si="167"/>
        <v>0</v>
      </c>
      <c r="FI23" s="2">
        <f t="shared" si="163"/>
        <v>0</v>
      </c>
      <c r="FJ23" s="2">
        <f t="shared" si="91"/>
        <v>0</v>
      </c>
      <c r="FK23" s="79">
        <f t="shared" si="92"/>
        <v>0</v>
      </c>
      <c r="FM23" s="54">
        <f t="shared" si="93"/>
        <v>0</v>
      </c>
      <c r="FN23" s="55">
        <f t="shared" si="94"/>
        <v>0</v>
      </c>
      <c r="FO23" s="53"/>
      <c r="FP23" s="56" t="str">
        <f t="shared" si="95"/>
        <v/>
      </c>
    </row>
    <row r="24" spans="1:175" ht="15.75" x14ac:dyDescent="0.25">
      <c r="A24">
        <f t="shared" si="0"/>
        <v>4</v>
      </c>
      <c r="B24">
        <f t="shared" si="96"/>
        <v>51</v>
      </c>
      <c r="C24" s="1">
        <f t="shared" si="2"/>
        <v>20</v>
      </c>
      <c r="D24" s="1">
        <f t="shared" si="97"/>
        <v>12</v>
      </c>
      <c r="E24" s="1">
        <f t="shared" si="98"/>
        <v>2028</v>
      </c>
      <c r="F24" s="3">
        <f t="shared" si="1"/>
        <v>47107</v>
      </c>
      <c r="G24" s="2">
        <f t="shared" si="5"/>
        <v>91</v>
      </c>
      <c r="H24" s="5"/>
      <c r="I24" s="5"/>
      <c r="J24" s="5"/>
      <c r="K24" s="5"/>
      <c r="L24" s="5"/>
      <c r="M24" s="5"/>
      <c r="N24" s="5"/>
      <c r="P24" s="5"/>
      <c r="Q24" s="5"/>
      <c r="R24" s="5"/>
      <c r="S24" s="5"/>
      <c r="T24" s="5"/>
      <c r="U24" s="5"/>
      <c r="V24" s="5"/>
      <c r="X24"/>
      <c r="AF24" s="85">
        <v>4.7500000000000001E-2</v>
      </c>
      <c r="AG24" s="8"/>
      <c r="AH24" s="2">
        <f t="shared" si="111"/>
        <v>0</v>
      </c>
      <c r="AI24" s="2">
        <f t="shared" si="112"/>
        <v>0</v>
      </c>
      <c r="AJ24" s="2">
        <f t="shared" si="113"/>
        <v>0</v>
      </c>
      <c r="AK24" s="2">
        <f t="shared" si="114"/>
        <v>0</v>
      </c>
      <c r="AL24" s="2">
        <f t="shared" si="25"/>
        <v>0</v>
      </c>
      <c r="AM24" s="5"/>
      <c r="AU24" s="5"/>
      <c r="BL24" s="5">
        <v>5.5E-2</v>
      </c>
      <c r="BM24" s="5"/>
      <c r="BN24" s="2">
        <f t="shared" si="122"/>
        <v>0</v>
      </c>
      <c r="BO24" s="2">
        <f t="shared" si="123"/>
        <v>0</v>
      </c>
      <c r="BP24" s="2">
        <f t="shared" si="165"/>
        <v>0</v>
      </c>
      <c r="BQ24" s="2">
        <f t="shared" si="125"/>
        <v>0</v>
      </c>
      <c r="BR24" s="2">
        <f t="shared" si="40"/>
        <v>0</v>
      </c>
      <c r="BS24" s="79">
        <f t="shared" si="41"/>
        <v>0</v>
      </c>
      <c r="CB24" s="5"/>
      <c r="CC24" s="5"/>
      <c r="CD24" s="5"/>
      <c r="CE24" s="5"/>
      <c r="CF24" s="5"/>
      <c r="CG24" s="5"/>
      <c r="CH24" s="5"/>
      <c r="CI24" s="5"/>
      <c r="CR24" s="5">
        <v>4.7500000000000001E-2</v>
      </c>
      <c r="CS24" s="5"/>
      <c r="CT24" s="2">
        <f t="shared" si="134"/>
        <v>0</v>
      </c>
      <c r="CU24" s="2">
        <f t="shared" si="135"/>
        <v>0</v>
      </c>
      <c r="CV24" s="2">
        <f t="shared" si="136"/>
        <v>0</v>
      </c>
      <c r="CW24" s="2">
        <f t="shared" si="137"/>
        <v>0</v>
      </c>
      <c r="CX24" s="2">
        <f t="shared" si="138"/>
        <v>0</v>
      </c>
      <c r="CZ24" s="34">
        <v>5.2499999999999998E-2</v>
      </c>
      <c r="DA24" s="5"/>
      <c r="DB24" s="2">
        <f t="shared" si="139"/>
        <v>0</v>
      </c>
      <c r="DC24" s="2">
        <f t="shared" si="140"/>
        <v>0</v>
      </c>
      <c r="DD24" s="2">
        <f t="shared" si="166"/>
        <v>0</v>
      </c>
      <c r="DE24" s="2">
        <f t="shared" si="142"/>
        <v>0</v>
      </c>
      <c r="DF24" s="2">
        <f t="shared" si="61"/>
        <v>0</v>
      </c>
      <c r="FD24" s="5">
        <f t="shared" si="159"/>
        <v>5.5E-2</v>
      </c>
      <c r="FE24" s="5"/>
      <c r="FF24" s="2">
        <f t="shared" si="160"/>
        <v>0</v>
      </c>
      <c r="FG24" s="2">
        <f t="shared" si="161"/>
        <v>0</v>
      </c>
      <c r="FH24" s="2">
        <f t="shared" si="167"/>
        <v>0</v>
      </c>
      <c r="FI24" s="2">
        <f t="shared" si="163"/>
        <v>0</v>
      </c>
      <c r="FJ24" s="2">
        <f t="shared" si="91"/>
        <v>0</v>
      </c>
      <c r="FK24" s="79">
        <f t="shared" si="92"/>
        <v>0</v>
      </c>
      <c r="FM24" s="54">
        <f t="shared" si="93"/>
        <v>0</v>
      </c>
      <c r="FN24" s="55">
        <f t="shared" si="94"/>
        <v>0</v>
      </c>
      <c r="FO24" s="53"/>
      <c r="FP24" s="56" t="str">
        <f t="shared" si="95"/>
        <v/>
      </c>
    </row>
    <row r="25" spans="1:175" ht="15.75" x14ac:dyDescent="0.25">
      <c r="A25">
        <f t="shared" si="0"/>
        <v>3</v>
      </c>
      <c r="B25">
        <f t="shared" si="96"/>
        <v>54</v>
      </c>
      <c r="C25" s="1">
        <f t="shared" si="2"/>
        <v>20</v>
      </c>
      <c r="D25" s="1">
        <f t="shared" si="97"/>
        <v>3</v>
      </c>
      <c r="E25" s="1">
        <f t="shared" si="98"/>
        <v>2029</v>
      </c>
      <c r="F25" s="3">
        <f t="shared" si="1"/>
        <v>47197</v>
      </c>
      <c r="G25" s="2">
        <f t="shared" si="5"/>
        <v>90</v>
      </c>
      <c r="H25" s="5"/>
      <c r="I25" s="5"/>
      <c r="J25" s="5"/>
      <c r="K25" s="5"/>
      <c r="L25" s="5"/>
      <c r="M25" s="5"/>
      <c r="N25" s="5"/>
      <c r="P25" s="5"/>
      <c r="Q25" s="5"/>
      <c r="R25" s="5"/>
      <c r="S25" s="5"/>
      <c r="T25" s="5"/>
      <c r="U25" s="5"/>
      <c r="V25" s="5"/>
      <c r="X25"/>
      <c r="AF25" s="85">
        <v>4.7500000000000001E-2</v>
      </c>
      <c r="AG25" s="8"/>
      <c r="AH25" s="2">
        <f t="shared" si="111"/>
        <v>0</v>
      </c>
      <c r="AI25" s="2">
        <f t="shared" si="112"/>
        <v>0</v>
      </c>
      <c r="AJ25" s="2">
        <f t="shared" si="113"/>
        <v>0</v>
      </c>
      <c r="AK25" s="2">
        <f t="shared" si="114"/>
        <v>0</v>
      </c>
      <c r="AL25" s="2">
        <f t="shared" si="25"/>
        <v>0</v>
      </c>
      <c r="BL25" s="5">
        <f t="shared" si="164"/>
        <v>5.5E-2</v>
      </c>
      <c r="BM25" s="5"/>
      <c r="BN25" s="2">
        <f t="shared" si="122"/>
        <v>0</v>
      </c>
      <c r="BO25" s="2">
        <f t="shared" si="123"/>
        <v>0</v>
      </c>
      <c r="BP25" s="2">
        <f t="shared" si="165"/>
        <v>0</v>
      </c>
      <c r="BQ25" s="2">
        <f t="shared" si="125"/>
        <v>0</v>
      </c>
      <c r="BR25" s="2">
        <f t="shared" si="40"/>
        <v>0</v>
      </c>
      <c r="BS25" s="79">
        <f t="shared" si="41"/>
        <v>0</v>
      </c>
      <c r="CA25" s="5"/>
      <c r="CB25" s="5"/>
      <c r="CC25" s="5"/>
      <c r="CD25" s="5"/>
      <c r="CE25" s="5"/>
      <c r="CF25" s="5"/>
      <c r="CG25" s="5"/>
      <c r="CH25" s="5"/>
      <c r="CI25" s="5"/>
      <c r="CR25" s="5">
        <v>4.7500000000000001E-2</v>
      </c>
      <c r="CS25" s="5"/>
      <c r="CT25" s="2">
        <f t="shared" si="134"/>
        <v>0</v>
      </c>
      <c r="CU25" s="2">
        <f t="shared" si="135"/>
        <v>0</v>
      </c>
      <c r="CV25" s="2">
        <f t="shared" si="136"/>
        <v>0</v>
      </c>
      <c r="CW25" s="2">
        <f t="shared" si="137"/>
        <v>0</v>
      </c>
      <c r="CX25" s="2">
        <f t="shared" si="138"/>
        <v>0</v>
      </c>
      <c r="CZ25" s="5">
        <v>5.5E-2</v>
      </c>
      <c r="DA25" s="5"/>
      <c r="DB25" s="2">
        <f t="shared" si="139"/>
        <v>0</v>
      </c>
      <c r="DC25" s="2">
        <f t="shared" si="140"/>
        <v>0</v>
      </c>
      <c r="DD25" s="2">
        <f t="shared" si="166"/>
        <v>0</v>
      </c>
      <c r="DE25" s="2">
        <f t="shared" si="142"/>
        <v>0</v>
      </c>
      <c r="DF25" s="2">
        <f t="shared" si="61"/>
        <v>0</v>
      </c>
      <c r="FD25" s="5">
        <f t="shared" si="159"/>
        <v>5.5E-2</v>
      </c>
      <c r="FE25" s="5"/>
      <c r="FF25" s="2">
        <f t="shared" si="160"/>
        <v>0</v>
      </c>
      <c r="FG25" s="2">
        <f t="shared" si="161"/>
        <v>0</v>
      </c>
      <c r="FH25" s="2">
        <f t="shared" si="167"/>
        <v>0</v>
      </c>
      <c r="FI25" s="2">
        <f t="shared" si="163"/>
        <v>0</v>
      </c>
      <c r="FJ25" s="2">
        <f t="shared" si="91"/>
        <v>0</v>
      </c>
      <c r="FK25" s="79">
        <f t="shared" si="92"/>
        <v>0</v>
      </c>
      <c r="FM25" s="54">
        <f t="shared" si="93"/>
        <v>0</v>
      </c>
      <c r="FN25" s="55">
        <f t="shared" si="94"/>
        <v>0</v>
      </c>
      <c r="FO25" s="53"/>
      <c r="FP25" s="56" t="str">
        <f t="shared" si="95"/>
        <v/>
      </c>
    </row>
    <row r="26" spans="1:175" ht="15.75" x14ac:dyDescent="0.25">
      <c r="A26">
        <f t="shared" si="0"/>
        <v>4</v>
      </c>
      <c r="B26">
        <f t="shared" si="96"/>
        <v>57</v>
      </c>
      <c r="C26" s="1">
        <f t="shared" si="2"/>
        <v>20</v>
      </c>
      <c r="D26" s="1">
        <f t="shared" si="97"/>
        <v>6</v>
      </c>
      <c r="E26" s="1">
        <f t="shared" si="98"/>
        <v>2029</v>
      </c>
      <c r="F26" s="3">
        <f t="shared" si="1"/>
        <v>47289</v>
      </c>
      <c r="G26" s="2">
        <f t="shared" si="5"/>
        <v>92</v>
      </c>
      <c r="H26" s="5"/>
      <c r="I26" s="5"/>
      <c r="J26" s="5"/>
      <c r="K26" s="5"/>
      <c r="L26" s="5"/>
      <c r="M26" s="5"/>
      <c r="N26" s="5"/>
      <c r="P26" s="5"/>
      <c r="Q26" s="5"/>
      <c r="R26" s="5"/>
      <c r="S26" s="5"/>
      <c r="T26" s="5"/>
      <c r="U26" s="5"/>
      <c r="V26" s="5"/>
      <c r="X26"/>
      <c r="AF26" s="85">
        <v>4.7500000000000001E-2</v>
      </c>
      <c r="AG26" s="8"/>
      <c r="AH26" s="2">
        <f t="shared" si="111"/>
        <v>0</v>
      </c>
      <c r="AI26" s="2">
        <f t="shared" si="112"/>
        <v>0</v>
      </c>
      <c r="AJ26" s="2">
        <f t="shared" si="113"/>
        <v>0</v>
      </c>
      <c r="AK26" s="2">
        <f t="shared" si="114"/>
        <v>0</v>
      </c>
      <c r="AL26" s="2">
        <f t="shared" si="25"/>
        <v>0</v>
      </c>
      <c r="BL26" s="5">
        <f t="shared" si="164"/>
        <v>5.5E-2</v>
      </c>
      <c r="BM26" s="80"/>
      <c r="BN26" s="2">
        <f t="shared" si="122"/>
        <v>0</v>
      </c>
      <c r="BO26" s="2">
        <f t="shared" si="123"/>
        <v>0</v>
      </c>
      <c r="BP26" s="2">
        <f t="shared" si="165"/>
        <v>0</v>
      </c>
      <c r="BQ26" s="2">
        <f t="shared" si="125"/>
        <v>0</v>
      </c>
      <c r="BR26" s="2">
        <f t="shared" si="40"/>
        <v>0</v>
      </c>
      <c r="BS26" s="79">
        <f t="shared" si="41"/>
        <v>0</v>
      </c>
      <c r="CA26" s="5"/>
      <c r="CB26" s="5"/>
      <c r="CC26" s="5"/>
      <c r="CD26" s="5"/>
      <c r="CE26" s="5"/>
      <c r="CF26" s="5"/>
      <c r="CG26" s="5"/>
      <c r="CH26" s="5"/>
      <c r="CR26" s="34">
        <f t="shared" ref="CR26" si="173">+CR25</f>
        <v>4.7500000000000001E-2</v>
      </c>
      <c r="CS26" s="5"/>
      <c r="CT26" s="2">
        <f t="shared" si="134"/>
        <v>0</v>
      </c>
      <c r="CU26" s="2">
        <f t="shared" si="135"/>
        <v>0</v>
      </c>
      <c r="CV26" s="2">
        <f t="shared" si="136"/>
        <v>0</v>
      </c>
      <c r="CW26" s="2">
        <f t="shared" si="137"/>
        <v>0</v>
      </c>
      <c r="CX26" s="2">
        <f t="shared" si="138"/>
        <v>0</v>
      </c>
      <c r="CZ26" s="5">
        <v>5.5E-2</v>
      </c>
      <c r="DA26" s="80"/>
      <c r="DB26" s="2">
        <f t="shared" si="139"/>
        <v>0</v>
      </c>
      <c r="DC26" s="2">
        <f t="shared" si="140"/>
        <v>0</v>
      </c>
      <c r="DD26" s="2">
        <f t="shared" si="166"/>
        <v>0</v>
      </c>
      <c r="DE26" s="2">
        <f t="shared" si="142"/>
        <v>0</v>
      </c>
      <c r="DF26" s="2">
        <f t="shared" si="61"/>
        <v>0</v>
      </c>
      <c r="FD26" s="5">
        <f t="shared" si="159"/>
        <v>5.5E-2</v>
      </c>
      <c r="FE26" s="80"/>
      <c r="FF26" s="2">
        <f t="shared" si="160"/>
        <v>0</v>
      </c>
      <c r="FG26" s="2">
        <f t="shared" si="161"/>
        <v>0</v>
      </c>
      <c r="FH26" s="2">
        <f t="shared" si="167"/>
        <v>0</v>
      </c>
      <c r="FI26" s="2">
        <f t="shared" si="163"/>
        <v>0</v>
      </c>
      <c r="FJ26" s="2">
        <f t="shared" si="91"/>
        <v>0</v>
      </c>
      <c r="FK26" s="79">
        <f t="shared" si="92"/>
        <v>0</v>
      </c>
      <c r="FM26" s="54">
        <f t="shared" si="93"/>
        <v>0</v>
      </c>
      <c r="FN26" s="55">
        <f t="shared" si="94"/>
        <v>0</v>
      </c>
      <c r="FO26" s="53"/>
      <c r="FP26" s="56" t="str">
        <f t="shared" si="95"/>
        <v/>
      </c>
    </row>
    <row r="27" spans="1:175" ht="15.75" x14ac:dyDescent="0.25">
      <c r="A27">
        <f t="shared" si="0"/>
        <v>5</v>
      </c>
      <c r="B27">
        <f t="shared" si="96"/>
        <v>60</v>
      </c>
      <c r="C27" s="1">
        <f t="shared" si="2"/>
        <v>20</v>
      </c>
      <c r="D27" s="1">
        <f t="shared" si="97"/>
        <v>9</v>
      </c>
      <c r="E27" s="1">
        <f t="shared" si="98"/>
        <v>2029</v>
      </c>
      <c r="F27" s="3">
        <f t="shared" si="1"/>
        <v>47381</v>
      </c>
      <c r="G27" s="2">
        <f t="shared" si="5"/>
        <v>92</v>
      </c>
      <c r="H27" s="5"/>
      <c r="I27" s="5"/>
      <c r="J27" s="5"/>
      <c r="K27" s="5"/>
      <c r="L27" s="5"/>
      <c r="M27" s="5"/>
      <c r="N27" s="5"/>
      <c r="P27" s="5"/>
      <c r="Q27" s="5"/>
      <c r="R27" s="5"/>
      <c r="S27" s="5"/>
      <c r="T27" s="5"/>
      <c r="U27" s="5"/>
      <c r="V27" s="5"/>
      <c r="X27" s="5"/>
      <c r="Y27" s="5"/>
      <c r="Z27" s="5"/>
      <c r="AA27" s="5"/>
      <c r="AB27" s="5"/>
      <c r="AC27" s="5"/>
      <c r="AD27" s="5"/>
      <c r="AF27" s="85">
        <v>4.7500000000000001E-2</v>
      </c>
      <c r="AG27" s="8"/>
      <c r="AH27" s="2">
        <f t="shared" si="111"/>
        <v>0</v>
      </c>
      <c r="AI27" s="2">
        <f t="shared" si="112"/>
        <v>0</v>
      </c>
      <c r="AJ27" s="2">
        <f t="shared" si="113"/>
        <v>0</v>
      </c>
      <c r="AK27" s="2">
        <f t="shared" si="114"/>
        <v>0</v>
      </c>
      <c r="AL27" s="2">
        <f t="shared" si="25"/>
        <v>0</v>
      </c>
      <c r="BL27" s="34">
        <f>+BL26</f>
        <v>5.5E-2</v>
      </c>
      <c r="BM27" s="5"/>
      <c r="BN27" s="2">
        <f t="shared" si="122"/>
        <v>0</v>
      </c>
      <c r="BO27" s="2">
        <f t="shared" si="123"/>
        <v>0</v>
      </c>
      <c r="BP27" s="2">
        <f t="shared" si="165"/>
        <v>0</v>
      </c>
      <c r="BQ27" s="2">
        <f t="shared" si="125"/>
        <v>0</v>
      </c>
      <c r="BR27" s="2">
        <f t="shared" si="40"/>
        <v>0</v>
      </c>
      <c r="BS27" s="79">
        <f t="shared" si="41"/>
        <v>0</v>
      </c>
      <c r="CB27" s="5"/>
      <c r="CC27" s="5"/>
      <c r="CD27" s="5"/>
      <c r="CE27" s="5"/>
      <c r="CF27" s="5"/>
      <c r="CG27" s="5"/>
      <c r="CH27" s="5"/>
      <c r="CK27" s="5"/>
      <c r="CR27" s="5">
        <v>0.05</v>
      </c>
      <c r="CS27" s="5"/>
      <c r="CT27" s="2">
        <f t="shared" si="134"/>
        <v>0</v>
      </c>
      <c r="CU27" s="2">
        <f t="shared" si="135"/>
        <v>0</v>
      </c>
      <c r="CV27" s="2">
        <f t="shared" si="136"/>
        <v>0</v>
      </c>
      <c r="CW27" s="2">
        <f t="shared" si="137"/>
        <v>0</v>
      </c>
      <c r="CX27" s="2">
        <f t="shared" si="138"/>
        <v>0</v>
      </c>
      <c r="CZ27" s="5">
        <v>5.5E-2</v>
      </c>
      <c r="DA27" s="5"/>
      <c r="DB27" s="2">
        <f t="shared" si="139"/>
        <v>0</v>
      </c>
      <c r="DC27" s="2">
        <f t="shared" si="140"/>
        <v>0</v>
      </c>
      <c r="DD27" s="2">
        <f t="shared" si="166"/>
        <v>0</v>
      </c>
      <c r="DE27" s="2">
        <f t="shared" si="142"/>
        <v>0</v>
      </c>
      <c r="DF27" s="2">
        <f t="shared" si="61"/>
        <v>0</v>
      </c>
      <c r="FD27" s="34">
        <v>0.06</v>
      </c>
      <c r="FE27" s="5"/>
      <c r="FF27" s="2">
        <f t="shared" si="160"/>
        <v>0</v>
      </c>
      <c r="FG27" s="2">
        <f t="shared" si="161"/>
        <v>0</v>
      </c>
      <c r="FH27" s="2">
        <f t="shared" si="167"/>
        <v>0</v>
      </c>
      <c r="FI27" s="2">
        <f t="shared" si="163"/>
        <v>0</v>
      </c>
      <c r="FJ27" s="2">
        <f t="shared" si="91"/>
        <v>0</v>
      </c>
      <c r="FK27" s="79">
        <f t="shared" si="92"/>
        <v>0</v>
      </c>
      <c r="FM27" s="54">
        <f t="shared" si="93"/>
        <v>0</v>
      </c>
      <c r="FN27" s="55">
        <f t="shared" si="94"/>
        <v>0</v>
      </c>
      <c r="FO27" s="53"/>
      <c r="FP27" s="56" t="str">
        <f t="shared" si="95"/>
        <v/>
      </c>
    </row>
    <row r="28" spans="1:175" ht="15.75" x14ac:dyDescent="0.25">
      <c r="A28">
        <f t="shared" si="0"/>
        <v>5</v>
      </c>
      <c r="B28">
        <f t="shared" si="96"/>
        <v>63</v>
      </c>
      <c r="C28" s="1">
        <f t="shared" si="2"/>
        <v>20</v>
      </c>
      <c r="D28" s="1">
        <f t="shared" si="97"/>
        <v>12</v>
      </c>
      <c r="E28" s="1">
        <f t="shared" si="98"/>
        <v>2029</v>
      </c>
      <c r="F28" s="3">
        <f t="shared" si="1"/>
        <v>47472</v>
      </c>
      <c r="G28" s="2">
        <f t="shared" si="5"/>
        <v>91</v>
      </c>
      <c r="H28" s="5"/>
      <c r="I28" s="5"/>
      <c r="J28" s="5"/>
      <c r="K28" s="5"/>
      <c r="L28" s="5"/>
      <c r="M28" s="5"/>
      <c r="N28" s="5"/>
      <c r="P28" s="5"/>
      <c r="Q28" s="5"/>
      <c r="R28" s="5"/>
      <c r="S28" s="5"/>
      <c r="T28" s="5"/>
      <c r="U28" s="5"/>
      <c r="V28" s="5"/>
      <c r="X28" s="5"/>
      <c r="Y28" s="5"/>
      <c r="Z28" s="5"/>
      <c r="AA28" s="5"/>
      <c r="AB28" s="5"/>
      <c r="AC28" s="5"/>
      <c r="AD28" s="5"/>
      <c r="AF28" s="85">
        <v>4.7500000000000001E-2</v>
      </c>
      <c r="AG28" s="8"/>
      <c r="AH28" s="2">
        <f t="shared" si="111"/>
        <v>0</v>
      </c>
      <c r="AI28" s="2">
        <f t="shared" si="112"/>
        <v>0</v>
      </c>
      <c r="AJ28" s="2">
        <f t="shared" si="113"/>
        <v>0</v>
      </c>
      <c r="AK28" s="2">
        <f t="shared" si="114"/>
        <v>0</v>
      </c>
      <c r="AL28" s="2">
        <f t="shared" si="25"/>
        <v>0</v>
      </c>
      <c r="BK28" s="5"/>
      <c r="BL28" s="5">
        <v>0.06</v>
      </c>
      <c r="BM28" s="81"/>
      <c r="BN28" s="2">
        <f t="shared" si="122"/>
        <v>0</v>
      </c>
      <c r="BO28" s="2">
        <f t="shared" si="123"/>
        <v>0</v>
      </c>
      <c r="BP28" s="2">
        <f t="shared" si="165"/>
        <v>0</v>
      </c>
      <c r="BQ28" s="2">
        <f t="shared" si="125"/>
        <v>0</v>
      </c>
      <c r="BR28" s="2">
        <f t="shared" si="40"/>
        <v>0</v>
      </c>
      <c r="BS28" s="79">
        <f t="shared" si="41"/>
        <v>0</v>
      </c>
      <c r="CB28" s="5"/>
      <c r="CC28" s="5"/>
      <c r="CD28" s="5"/>
      <c r="CE28" s="5"/>
      <c r="CF28" s="5"/>
      <c r="CG28" s="5"/>
      <c r="CH28" s="5"/>
      <c r="CJ28" s="5"/>
      <c r="CK28" s="5"/>
      <c r="CL28" s="5"/>
      <c r="CM28" s="5"/>
      <c r="CN28" s="5"/>
      <c r="CO28" s="5"/>
      <c r="CP28" s="5"/>
      <c r="CR28" s="5">
        <v>0.05</v>
      </c>
      <c r="CS28" s="5"/>
      <c r="CT28" s="2">
        <f t="shared" si="134"/>
        <v>0</v>
      </c>
      <c r="CU28" s="2">
        <f t="shared" si="135"/>
        <v>0</v>
      </c>
      <c r="CV28" s="2">
        <f t="shared" si="136"/>
        <v>0</v>
      </c>
      <c r="CW28" s="2">
        <f t="shared" si="137"/>
        <v>0</v>
      </c>
      <c r="CX28" s="2">
        <f t="shared" si="138"/>
        <v>0</v>
      </c>
      <c r="CZ28" s="34">
        <v>5.5E-2</v>
      </c>
      <c r="DA28" s="81"/>
      <c r="DB28" s="2">
        <f t="shared" si="139"/>
        <v>0</v>
      </c>
      <c r="DC28" s="2">
        <f t="shared" si="140"/>
        <v>0</v>
      </c>
      <c r="DD28" s="2">
        <f t="shared" si="166"/>
        <v>0</v>
      </c>
      <c r="DE28" s="2">
        <f t="shared" si="142"/>
        <v>0</v>
      </c>
      <c r="DF28" s="2">
        <f t="shared" si="61"/>
        <v>0</v>
      </c>
      <c r="DG28" s="5"/>
      <c r="DH28" s="5"/>
      <c r="DI28" s="5"/>
      <c r="DJ28" s="5"/>
      <c r="DK28" s="5"/>
      <c r="DL28" s="5"/>
      <c r="DM28" s="5"/>
      <c r="DN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>
        <f t="shared" si="159"/>
        <v>0.06</v>
      </c>
      <c r="FE28" s="81"/>
      <c r="FF28" s="2">
        <f t="shared" si="160"/>
        <v>0</v>
      </c>
      <c r="FG28" s="2">
        <f t="shared" si="161"/>
        <v>0</v>
      </c>
      <c r="FH28" s="2">
        <f t="shared" si="167"/>
        <v>0</v>
      </c>
      <c r="FI28" s="2">
        <f t="shared" si="163"/>
        <v>0</v>
      </c>
      <c r="FJ28" s="2">
        <f t="shared" si="91"/>
        <v>0</v>
      </c>
      <c r="FK28" s="79">
        <f t="shared" si="92"/>
        <v>0</v>
      </c>
      <c r="FM28" s="54">
        <f t="shared" si="93"/>
        <v>0</v>
      </c>
      <c r="FN28" s="55">
        <f t="shared" si="94"/>
        <v>0</v>
      </c>
      <c r="FO28" s="53"/>
      <c r="FP28" s="56" t="str">
        <f t="shared" si="95"/>
        <v/>
      </c>
    </row>
    <row r="29" spans="1:175" ht="15.75" x14ac:dyDescent="0.25">
      <c r="A29">
        <f t="shared" si="0"/>
        <v>4</v>
      </c>
      <c r="B29">
        <f t="shared" si="96"/>
        <v>66</v>
      </c>
      <c r="C29" s="1">
        <f t="shared" si="2"/>
        <v>20</v>
      </c>
      <c r="D29" s="1">
        <f t="shared" si="97"/>
        <v>3</v>
      </c>
      <c r="E29" s="1">
        <f t="shared" si="98"/>
        <v>2030</v>
      </c>
      <c r="F29" s="3">
        <f t="shared" si="1"/>
        <v>47562</v>
      </c>
      <c r="G29" s="2">
        <f t="shared" si="5"/>
        <v>90</v>
      </c>
      <c r="H29" s="5"/>
      <c r="I29" s="5"/>
      <c r="J29" s="5"/>
      <c r="K29" s="5"/>
      <c r="L29" s="5"/>
      <c r="M29" s="5"/>
      <c r="N29" s="5"/>
      <c r="P29" s="5"/>
      <c r="Q29" s="5"/>
      <c r="R29" s="5"/>
      <c r="S29" s="5"/>
      <c r="T29" s="5"/>
      <c r="U29" s="5"/>
      <c r="V29" s="5"/>
      <c r="X29" s="5"/>
      <c r="Y29" s="5"/>
      <c r="Z29" s="5"/>
      <c r="AA29" s="5"/>
      <c r="AB29" s="5"/>
      <c r="AC29" s="5"/>
      <c r="AD29" s="5"/>
      <c r="AF29" s="34">
        <v>4.7500000000000001E-2</v>
      </c>
      <c r="AG29" s="8"/>
      <c r="AH29" s="2">
        <f t="shared" si="111"/>
        <v>0</v>
      </c>
      <c r="AI29" s="2">
        <f t="shared" si="112"/>
        <v>0</v>
      </c>
      <c r="AJ29" s="2">
        <f t="shared" si="113"/>
        <v>0</v>
      </c>
      <c r="AK29" s="2">
        <f t="shared" si="114"/>
        <v>0</v>
      </c>
      <c r="AL29" s="2">
        <f t="shared" si="25"/>
        <v>0</v>
      </c>
      <c r="AN29" s="5"/>
      <c r="AO29" s="5"/>
      <c r="AP29" s="5"/>
      <c r="AQ29" s="5"/>
      <c r="AR29" s="5"/>
      <c r="AS29" s="5"/>
      <c r="AT29" s="5"/>
      <c r="AV29" s="5"/>
      <c r="AW29" s="5"/>
      <c r="AX29" s="5"/>
      <c r="AY29" s="5"/>
      <c r="AZ29" s="5"/>
      <c r="BA29" s="5"/>
      <c r="BB29" s="5"/>
      <c r="BK29" s="5"/>
      <c r="BL29" s="5">
        <f t="shared" si="164"/>
        <v>0.06</v>
      </c>
      <c r="BM29" s="5"/>
      <c r="BN29" s="2">
        <f t="shared" si="122"/>
        <v>0</v>
      </c>
      <c r="BO29" s="2">
        <f t="shared" si="123"/>
        <v>0</v>
      </c>
      <c r="BP29" s="2">
        <f t="shared" si="165"/>
        <v>0</v>
      </c>
      <c r="BQ29" s="2">
        <f t="shared" si="125"/>
        <v>0</v>
      </c>
      <c r="BR29" s="2">
        <f t="shared" si="40"/>
        <v>0</v>
      </c>
      <c r="BS29" s="79">
        <f t="shared" si="41"/>
        <v>0</v>
      </c>
      <c r="BT29" s="5"/>
      <c r="BU29" s="5"/>
      <c r="BV29" s="5"/>
      <c r="BW29" s="5"/>
      <c r="BX29" s="5"/>
      <c r="BY29" s="5"/>
      <c r="BZ29" s="5"/>
      <c r="CB29" s="5"/>
      <c r="CC29" s="5"/>
      <c r="CD29" s="5"/>
      <c r="CE29" s="5"/>
      <c r="CF29" s="5"/>
      <c r="CG29" s="5"/>
      <c r="CH29" s="5"/>
      <c r="CJ29" s="5"/>
      <c r="CL29" s="5"/>
      <c r="CM29" s="5"/>
      <c r="CN29" s="5"/>
      <c r="CO29" s="5"/>
      <c r="CP29" s="5"/>
      <c r="CR29" s="5">
        <v>0.05</v>
      </c>
      <c r="CS29" s="5"/>
      <c r="CT29" s="2">
        <f t="shared" si="134"/>
        <v>0</v>
      </c>
      <c r="CU29" s="2">
        <f t="shared" si="135"/>
        <v>0</v>
      </c>
      <c r="CV29" s="2">
        <f t="shared" si="136"/>
        <v>0</v>
      </c>
      <c r="CW29" s="2">
        <f t="shared" si="137"/>
        <v>0</v>
      </c>
      <c r="CX29" s="2">
        <f t="shared" si="138"/>
        <v>0</v>
      </c>
      <c r="CY29" s="5"/>
      <c r="CZ29" s="5">
        <v>0.06</v>
      </c>
      <c r="DA29" s="5"/>
      <c r="DB29" s="2">
        <f t="shared" si="139"/>
        <v>0</v>
      </c>
      <c r="DC29" s="2">
        <f t="shared" si="140"/>
        <v>0</v>
      </c>
      <c r="DD29" s="2">
        <f t="shared" si="166"/>
        <v>0</v>
      </c>
      <c r="DE29" s="2">
        <f t="shared" si="142"/>
        <v>0</v>
      </c>
      <c r="DF29" s="2">
        <f t="shared" si="61"/>
        <v>0</v>
      </c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>
        <f t="shared" si="159"/>
        <v>0.06</v>
      </c>
      <c r="FE29" s="5"/>
      <c r="FF29" s="2">
        <f t="shared" si="160"/>
        <v>0</v>
      </c>
      <c r="FG29" s="2">
        <f t="shared" si="161"/>
        <v>0</v>
      </c>
      <c r="FH29" s="2">
        <f t="shared" si="167"/>
        <v>0</v>
      </c>
      <c r="FI29" s="2">
        <f t="shared" si="163"/>
        <v>0</v>
      </c>
      <c r="FJ29" s="2">
        <f t="shared" si="91"/>
        <v>0</v>
      </c>
      <c r="FK29" s="79">
        <f t="shared" si="92"/>
        <v>0</v>
      </c>
      <c r="FL29" s="5"/>
      <c r="FM29" s="54">
        <f t="shared" si="93"/>
        <v>0</v>
      </c>
      <c r="FN29" s="55">
        <f t="shared" si="94"/>
        <v>0</v>
      </c>
      <c r="FO29" s="53"/>
      <c r="FP29" s="56" t="str">
        <f t="shared" si="95"/>
        <v/>
      </c>
    </row>
    <row r="30" spans="1:175" ht="15.75" x14ac:dyDescent="0.25">
      <c r="A30">
        <f t="shared" si="0"/>
        <v>5</v>
      </c>
      <c r="B30">
        <f t="shared" si="96"/>
        <v>69</v>
      </c>
      <c r="C30" s="1">
        <f t="shared" si="2"/>
        <v>20</v>
      </c>
      <c r="D30" s="1">
        <f t="shared" si="97"/>
        <v>6</v>
      </c>
      <c r="E30" s="1">
        <f t="shared" si="98"/>
        <v>2030</v>
      </c>
      <c r="F30" s="3">
        <f t="shared" si="1"/>
        <v>47654</v>
      </c>
      <c r="G30" s="2">
        <f>+F30-F29</f>
        <v>92</v>
      </c>
      <c r="H30" s="5"/>
      <c r="I30" s="5"/>
      <c r="J30" s="5"/>
      <c r="K30" s="5"/>
      <c r="L30" s="5"/>
      <c r="M30" s="5"/>
      <c r="N30" s="5"/>
      <c r="P30" s="5"/>
      <c r="Q30" s="5"/>
      <c r="R30" s="5"/>
      <c r="S30" s="5"/>
      <c r="T30" s="5"/>
      <c r="U30" s="5"/>
      <c r="V30" s="5"/>
      <c r="X30" s="5"/>
      <c r="Y30" s="5"/>
      <c r="Z30" s="5"/>
      <c r="AA30" s="5"/>
      <c r="AB30" s="5"/>
      <c r="AC30" s="5"/>
      <c r="AD30" s="5"/>
      <c r="AF30" s="85">
        <v>0.05</v>
      </c>
      <c r="AG30" s="8"/>
      <c r="AH30" s="2">
        <f t="shared" si="111"/>
        <v>0</v>
      </c>
      <c r="AI30" s="2">
        <f t="shared" si="112"/>
        <v>0</v>
      </c>
      <c r="AJ30" s="2">
        <f t="shared" si="113"/>
        <v>0</v>
      </c>
      <c r="AK30" s="2">
        <f t="shared" si="114"/>
        <v>0</v>
      </c>
      <c r="AL30" s="2">
        <f t="shared" si="25"/>
        <v>0</v>
      </c>
      <c r="AN30" s="5"/>
      <c r="AO30" s="5"/>
      <c r="AP30" s="5"/>
      <c r="AQ30" s="5"/>
      <c r="AR30" s="5"/>
      <c r="AS30" s="5"/>
      <c r="AT30" s="5"/>
      <c r="AV30" s="5"/>
      <c r="AW30" s="5"/>
      <c r="AX30" s="5"/>
      <c r="AY30" s="5"/>
      <c r="AZ30" s="5"/>
      <c r="BA30" s="5"/>
      <c r="BB30" s="5"/>
      <c r="BL30" s="5">
        <f t="shared" si="164"/>
        <v>0.06</v>
      </c>
      <c r="BM30" s="81"/>
      <c r="BN30" s="2">
        <f>IF(BM30&gt;0,BM30*BQ29,0)</f>
        <v>0</v>
      </c>
      <c r="BO30" s="2">
        <f t="shared" si="123"/>
        <v>0</v>
      </c>
      <c r="BP30" s="2">
        <f t="shared" si="165"/>
        <v>0</v>
      </c>
      <c r="BQ30" s="2">
        <f t="shared" si="125"/>
        <v>0</v>
      </c>
      <c r="BR30" s="2">
        <f t="shared" si="40"/>
        <v>0</v>
      </c>
      <c r="BS30" s="79">
        <f t="shared" si="41"/>
        <v>0</v>
      </c>
      <c r="BT30" s="5"/>
      <c r="BU30" s="5"/>
      <c r="BV30" s="5"/>
      <c r="BW30" s="5"/>
      <c r="BX30" s="5"/>
      <c r="BY30" s="5"/>
      <c r="BZ30" s="5"/>
      <c r="CB30" s="5"/>
      <c r="CC30" s="5"/>
      <c r="CD30" s="5"/>
      <c r="CE30" s="5"/>
      <c r="CF30" s="5"/>
      <c r="CG30" s="5"/>
      <c r="CH30" s="5"/>
      <c r="CR30" s="5">
        <v>0.05</v>
      </c>
      <c r="CS30" s="5"/>
      <c r="CT30" s="2">
        <f t="shared" si="134"/>
        <v>0</v>
      </c>
      <c r="CU30" s="2">
        <f t="shared" si="135"/>
        <v>0</v>
      </c>
      <c r="CV30" s="2">
        <f t="shared" si="136"/>
        <v>0</v>
      </c>
      <c r="CW30" s="2">
        <f t="shared" si="137"/>
        <v>0</v>
      </c>
      <c r="CX30" s="2">
        <f t="shared" si="138"/>
        <v>0</v>
      </c>
      <c r="CY30" s="5"/>
      <c r="CZ30" s="5">
        <v>0.06</v>
      </c>
      <c r="DA30" s="81"/>
      <c r="DB30" s="2">
        <f>IF(DA30&gt;0,DA30*DE29,0)</f>
        <v>0</v>
      </c>
      <c r="DC30" s="2">
        <f t="shared" si="140"/>
        <v>0</v>
      </c>
      <c r="DD30" s="2">
        <f t="shared" si="166"/>
        <v>0</v>
      </c>
      <c r="DE30" s="2">
        <f t="shared" si="142"/>
        <v>0</v>
      </c>
      <c r="DF30" s="2">
        <f t="shared" si="61"/>
        <v>0</v>
      </c>
      <c r="DO30" s="5"/>
      <c r="FD30" s="5">
        <f t="shared" si="159"/>
        <v>0.06</v>
      </c>
      <c r="FE30" s="81">
        <v>1</v>
      </c>
      <c r="FF30" s="2">
        <f>IF(FE30&gt;0,FE30*FI29,0)</f>
        <v>0</v>
      </c>
      <c r="FG30" s="2">
        <f t="shared" si="161"/>
        <v>0</v>
      </c>
      <c r="FH30" s="2">
        <f t="shared" si="167"/>
        <v>0</v>
      </c>
      <c r="FI30" s="2">
        <f t="shared" si="163"/>
        <v>0</v>
      </c>
      <c r="FJ30" s="2">
        <f t="shared" si="91"/>
        <v>0</v>
      </c>
      <c r="FK30" s="79">
        <f t="shared" si="92"/>
        <v>0</v>
      </c>
      <c r="FL30" s="5"/>
      <c r="FM30" s="54">
        <f t="shared" si="93"/>
        <v>0</v>
      </c>
      <c r="FN30" s="55">
        <f t="shared" si="94"/>
        <v>0</v>
      </c>
      <c r="FO30" s="53"/>
      <c r="FP30" s="56" t="str">
        <f t="shared" si="95"/>
        <v/>
      </c>
    </row>
    <row r="31" spans="1:175" ht="15.75" x14ac:dyDescent="0.25">
      <c r="A31">
        <f t="shared" si="0"/>
        <v>6</v>
      </c>
      <c r="B31">
        <f t="shared" si="96"/>
        <v>72</v>
      </c>
      <c r="C31" s="1">
        <f t="shared" si="2"/>
        <v>20</v>
      </c>
      <c r="D31" s="1">
        <f t="shared" si="97"/>
        <v>9</v>
      </c>
      <c r="E31" s="1">
        <f t="shared" si="98"/>
        <v>2030</v>
      </c>
      <c r="F31" s="3">
        <f t="shared" si="1"/>
        <v>47746</v>
      </c>
      <c r="G31" s="2">
        <f>+F31-F30</f>
        <v>92</v>
      </c>
      <c r="H31" s="5"/>
      <c r="P31" s="5"/>
      <c r="X31" s="5"/>
      <c r="Y31" s="5"/>
      <c r="Z31" s="5"/>
      <c r="AA31" s="5"/>
      <c r="AB31" s="5"/>
      <c r="AC31" s="5"/>
      <c r="AD31" s="5"/>
      <c r="AF31" s="85">
        <v>0.05</v>
      </c>
      <c r="AG31" s="8"/>
      <c r="AH31" s="2">
        <f t="shared" si="111"/>
        <v>0</v>
      </c>
      <c r="AI31" s="2">
        <f t="shared" si="112"/>
        <v>0</v>
      </c>
      <c r="AJ31" s="2">
        <f t="shared" si="113"/>
        <v>0</v>
      </c>
      <c r="AK31" s="2">
        <f t="shared" si="114"/>
        <v>0</v>
      </c>
      <c r="AL31" s="2">
        <f t="shared" si="25"/>
        <v>0</v>
      </c>
      <c r="BD31" s="5"/>
      <c r="BE31" s="5"/>
      <c r="BF31" s="5"/>
      <c r="BG31" s="5"/>
      <c r="BH31" s="5"/>
      <c r="BI31" s="5"/>
      <c r="BJ31" s="5"/>
      <c r="BL31" s="5">
        <f t="shared" si="164"/>
        <v>0.06</v>
      </c>
      <c r="BM31" s="81">
        <v>1</v>
      </c>
      <c r="BN31" s="2">
        <f>IF(BM31&gt;0,BM31*BQ30,0)</f>
        <v>0</v>
      </c>
      <c r="BO31" s="2">
        <f t="shared" si="123"/>
        <v>0</v>
      </c>
      <c r="BP31" s="2">
        <f t="shared" si="165"/>
        <v>0</v>
      </c>
      <c r="BQ31" s="2">
        <f t="shared" si="125"/>
        <v>0</v>
      </c>
      <c r="BR31" s="2">
        <f t="shared" si="40"/>
        <v>0</v>
      </c>
      <c r="BS31" s="79">
        <f t="shared" si="41"/>
        <v>0</v>
      </c>
      <c r="CR31" s="5">
        <v>0.05</v>
      </c>
      <c r="CS31" s="5"/>
      <c r="CT31" s="2">
        <f t="shared" si="134"/>
        <v>0</v>
      </c>
      <c r="CU31" s="2">
        <f t="shared" si="135"/>
        <v>0</v>
      </c>
      <c r="CV31" s="2">
        <f t="shared" si="136"/>
        <v>0</v>
      </c>
      <c r="CW31" s="2">
        <f t="shared" si="137"/>
        <v>0</v>
      </c>
      <c r="CX31" s="2">
        <f t="shared" si="138"/>
        <v>0</v>
      </c>
      <c r="CZ31" s="5">
        <v>0.06</v>
      </c>
      <c r="DA31" s="81"/>
      <c r="DB31" s="2">
        <f>IF(DA31&gt;0,DA31*DE30,0)</f>
        <v>0</v>
      </c>
      <c r="DC31" s="2">
        <f t="shared" si="140"/>
        <v>0</v>
      </c>
      <c r="DD31" s="2">
        <f t="shared" si="166"/>
        <v>0</v>
      </c>
      <c r="DE31" s="2">
        <f t="shared" si="142"/>
        <v>0</v>
      </c>
      <c r="DF31" s="2">
        <f t="shared" si="61"/>
        <v>0</v>
      </c>
      <c r="FM31" s="54">
        <f t="shared" si="93"/>
        <v>0</v>
      </c>
      <c r="FN31" s="55">
        <f t="shared" si="94"/>
        <v>0</v>
      </c>
      <c r="FO31" s="53"/>
      <c r="FP31" s="56" t="str">
        <f t="shared" si="95"/>
        <v/>
      </c>
      <c r="FQ31" s="5"/>
      <c r="FR31" s="5"/>
      <c r="FS31" s="5"/>
    </row>
    <row r="32" spans="1:175" ht="15.75" x14ac:dyDescent="0.25">
      <c r="A32">
        <f t="shared" si="0"/>
        <v>6</v>
      </c>
      <c r="B32">
        <f t="shared" si="96"/>
        <v>75</v>
      </c>
      <c r="C32" s="1">
        <f t="shared" si="2"/>
        <v>20</v>
      </c>
      <c r="D32" s="1">
        <f t="shared" si="97"/>
        <v>12</v>
      </c>
      <c r="E32" s="1">
        <f t="shared" si="98"/>
        <v>2030</v>
      </c>
      <c r="F32" s="3">
        <f t="shared" si="1"/>
        <v>47837</v>
      </c>
      <c r="G32" s="2">
        <f>+F32-F31</f>
        <v>91</v>
      </c>
      <c r="H32" s="5"/>
      <c r="P32" s="5"/>
      <c r="X32" s="5"/>
      <c r="Y32" s="5"/>
      <c r="Z32" s="5"/>
      <c r="AA32" s="5"/>
      <c r="AB32" s="5"/>
      <c r="AC32" s="5"/>
      <c r="AD32" s="5"/>
      <c r="AF32" s="85">
        <v>0.05</v>
      </c>
      <c r="AG32" s="8"/>
      <c r="AH32" s="2">
        <f t="shared" si="111"/>
        <v>0</v>
      </c>
      <c r="AI32" s="2">
        <f t="shared" si="112"/>
        <v>0</v>
      </c>
      <c r="AJ32" s="2">
        <f t="shared" si="113"/>
        <v>0</v>
      </c>
      <c r="AK32" s="2">
        <f t="shared" si="114"/>
        <v>0</v>
      </c>
      <c r="AL32" s="2">
        <f t="shared" si="25"/>
        <v>0</v>
      </c>
      <c r="BD32" s="5"/>
      <c r="BE32" s="5"/>
      <c r="BF32" s="5"/>
      <c r="BG32" s="5"/>
      <c r="BH32" s="5"/>
      <c r="BI32" s="5"/>
      <c r="BJ32" s="5"/>
      <c r="CR32" s="5">
        <v>0.05</v>
      </c>
      <c r="CS32" s="5"/>
      <c r="CT32" s="2">
        <f t="shared" si="134"/>
        <v>0</v>
      </c>
      <c r="CU32" s="2">
        <f t="shared" si="135"/>
        <v>0</v>
      </c>
      <c r="CV32" s="2">
        <f t="shared" si="136"/>
        <v>0</v>
      </c>
      <c r="CW32" s="2">
        <f t="shared" si="137"/>
        <v>0</v>
      </c>
      <c r="CX32" s="2">
        <f t="shared" si="138"/>
        <v>0</v>
      </c>
      <c r="CZ32" s="34">
        <v>0.06</v>
      </c>
      <c r="DA32" s="81">
        <v>1</v>
      </c>
      <c r="DB32" s="2">
        <f>IF(DA32&gt;0,DA32*DE31,0)</f>
        <v>0</v>
      </c>
      <c r="DC32" s="2">
        <f t="shared" si="140"/>
        <v>0</v>
      </c>
      <c r="DD32" s="2">
        <f t="shared" si="166"/>
        <v>0</v>
      </c>
      <c r="DE32" s="2">
        <f t="shared" si="142"/>
        <v>0</v>
      </c>
      <c r="DF32" s="2">
        <f t="shared" si="61"/>
        <v>0</v>
      </c>
      <c r="FM32" s="54">
        <f t="shared" si="93"/>
        <v>0</v>
      </c>
      <c r="FN32" s="55">
        <f t="shared" si="94"/>
        <v>0</v>
      </c>
      <c r="FO32" s="53"/>
      <c r="FP32" s="56" t="str">
        <f t="shared" si="95"/>
        <v/>
      </c>
      <c r="FQ32" s="5"/>
      <c r="FR32" s="5"/>
      <c r="FS32" s="5"/>
    </row>
    <row r="33" spans="1:172" ht="15.75" x14ac:dyDescent="0.25">
      <c r="A33">
        <f t="shared" si="0"/>
        <v>5</v>
      </c>
      <c r="B33">
        <f t="shared" si="96"/>
        <v>78</v>
      </c>
      <c r="C33" s="1">
        <f t="shared" si="2"/>
        <v>20</v>
      </c>
      <c r="D33" s="1">
        <f t="shared" si="97"/>
        <v>3</v>
      </c>
      <c r="E33" s="1">
        <f t="shared" si="98"/>
        <v>2031</v>
      </c>
      <c r="F33" s="3">
        <f t="shared" si="1"/>
        <v>47927</v>
      </c>
      <c r="G33" s="2">
        <f>+F33-F32</f>
        <v>90</v>
      </c>
      <c r="AF33" s="34">
        <v>0.05</v>
      </c>
      <c r="AG33" s="8">
        <v>1</v>
      </c>
      <c r="AH33" s="2">
        <f t="shared" si="111"/>
        <v>0</v>
      </c>
      <c r="AI33" s="2">
        <f t="shared" si="112"/>
        <v>0</v>
      </c>
      <c r="AJ33" s="2">
        <f t="shared" si="113"/>
        <v>0</v>
      </c>
      <c r="AK33" s="2">
        <f t="shared" si="114"/>
        <v>0</v>
      </c>
      <c r="AL33" s="2">
        <f t="shared" si="25"/>
        <v>0</v>
      </c>
      <c r="CR33" s="5">
        <v>0.05</v>
      </c>
      <c r="CS33" s="5"/>
      <c r="CT33" s="2">
        <f t="shared" si="134"/>
        <v>0</v>
      </c>
      <c r="CU33" s="2">
        <f t="shared" si="135"/>
        <v>0</v>
      </c>
      <c r="CV33" s="2">
        <f t="shared" si="136"/>
        <v>0</v>
      </c>
      <c r="CW33" s="2">
        <f t="shared" si="137"/>
        <v>0</v>
      </c>
      <c r="CX33" s="2">
        <f t="shared" si="138"/>
        <v>0</v>
      </c>
      <c r="FM33" s="54">
        <f t="shared" ref="FM33" si="174">+J33+Z33+AH33+BN33+BV33+CD33+CL33+R33+AP33+AX33+CT33+DB33+DJ33+DR33+DZ33+EP33+EX33+EH33+FF33</f>
        <v>0</v>
      </c>
      <c r="FN33" s="55">
        <f t="shared" ref="FN33" si="175">+L33+AB33+AJ33+BP33+BX33+CF33+CN33+T33+AR33+AZ33+CV33+DD33+DL33+DT33+EB33+ER33+EZ33+EJ33+FH33</f>
        <v>0</v>
      </c>
      <c r="FP33" s="56" t="str">
        <f t="shared" si="95"/>
        <v/>
      </c>
    </row>
    <row r="34" spans="1:172" ht="15.75" x14ac:dyDescent="0.25">
      <c r="A34">
        <f t="shared" ref="A34" si="176">WEEKDAY(DATE(E34,D34,20))</f>
        <v>6</v>
      </c>
      <c r="B34">
        <f t="shared" si="96"/>
        <v>81</v>
      </c>
      <c r="C34" s="1">
        <f t="shared" ref="C34" si="177">IF(A34=1,21,IF(A34=7,22,20))</f>
        <v>20</v>
      </c>
      <c r="D34" s="1">
        <f t="shared" si="97"/>
        <v>6</v>
      </c>
      <c r="E34" s="1">
        <f t="shared" ref="E34" si="178">IF(D34=3,E33+1,E33)</f>
        <v>2031</v>
      </c>
      <c r="F34" s="3">
        <f t="shared" ref="F34" si="179">DATE(E34,D34,C34)</f>
        <v>48019</v>
      </c>
      <c r="G34" s="2">
        <f>+F34-F33</f>
        <v>92</v>
      </c>
      <c r="CR34" s="34">
        <v>0.05</v>
      </c>
      <c r="CS34" s="5">
        <v>1</v>
      </c>
      <c r="CT34" s="2">
        <f t="shared" si="134"/>
        <v>0</v>
      </c>
      <c r="CU34" s="2">
        <f t="shared" si="135"/>
        <v>0</v>
      </c>
      <c r="CV34" s="2">
        <f t="shared" si="136"/>
        <v>0</v>
      </c>
      <c r="CW34" s="2">
        <f t="shared" si="137"/>
        <v>0</v>
      </c>
      <c r="CX34" s="2">
        <f t="shared" si="138"/>
        <v>0</v>
      </c>
      <c r="FM34" s="54">
        <f t="shared" ref="FM34" si="180">+J34+Z34+AH34+BN34+BV34+CD34+CL34+R34+AP34+AX34+CT34+DB34+DJ34+DR34+DZ34+EP34+EX34+EH34+FF34</f>
        <v>0</v>
      </c>
      <c r="FN34" s="55">
        <f t="shared" ref="FN34" si="181">+L34+AB34+AJ34+BP34+BX34+CF34+CN34+T34+AR34+AZ34+CV34+DD34+DL34+DT34+EB34+ER34+EZ34+EJ34+FH34</f>
        <v>0</v>
      </c>
      <c r="FP34" s="56" t="str">
        <f t="shared" ref="FP34" si="182">IF((+M33+AS33+BQ33+BY33+CG33+AC33+CO33+U33+AK33+BA33+CW33+DE33+DM33+DU33+EC33+ES33+FA33+EK33+FI33)=0,"",(+H34*M33+AN34*AS33++BL34*BQ33+BT34*BY33+CB34*CG33+X34*AC33+CJ34*CO33+P34*U33+AK33*AF34+BA33*AV34+CW33*CR34+CZ34*DE33+DM33*DH34+DU33*DP34+EC33*DX34+EN34*ES33+FA33*EV34+EF34*EK33+FD34*FI33)/(+M33+AS33+BQ33+BY33+CG33+AC33+CO33+U33+AK33+BA33+CW33+DE33+DM33+DU33+EC33+ES33+FA33+EK33+FI33))</f>
        <v/>
      </c>
    </row>
    <row r="35" spans="1:172" x14ac:dyDescent="0.25">
      <c r="C35" s="1"/>
      <c r="D35" s="1"/>
      <c r="E35" s="1"/>
      <c r="F35" s="3"/>
      <c r="G35" s="2"/>
    </row>
    <row r="36" spans="1:172" x14ac:dyDescent="0.25">
      <c r="C36" s="1"/>
      <c r="D36" s="1"/>
      <c r="E36" s="1"/>
      <c r="F36" s="3"/>
      <c r="G36" s="2"/>
    </row>
    <row r="37" spans="1:172" x14ac:dyDescent="0.25">
      <c r="C37" s="1"/>
      <c r="D37" s="1"/>
      <c r="E37" s="1"/>
      <c r="F37" s="3"/>
      <c r="G37" s="2"/>
    </row>
    <row r="38" spans="1:172" x14ac:dyDescent="0.25">
      <c r="C38" s="1"/>
      <c r="D38" s="1"/>
      <c r="E38" s="1"/>
      <c r="F38" s="3"/>
      <c r="G38" s="2"/>
    </row>
    <row r="39" spans="1:172" x14ac:dyDescent="0.25">
      <c r="C39" s="1"/>
      <c r="D39" s="1"/>
      <c r="E39" s="1"/>
      <c r="F39" s="3"/>
      <c r="G39" s="2"/>
    </row>
    <row r="40" spans="1:172" x14ac:dyDescent="0.25">
      <c r="C40" s="1"/>
      <c r="D40" s="1"/>
      <c r="E40" s="1"/>
      <c r="F40" s="3"/>
      <c r="G40" s="2"/>
    </row>
    <row r="51" ht="14.25" customHeight="1" x14ac:dyDescent="0.25"/>
  </sheetData>
  <sheetProtection selectLockedCells="1" selectUnlockedCells="1"/>
  <mergeCells count="104">
    <mergeCell ref="FM1:FM6"/>
    <mergeCell ref="FN1:FN6"/>
    <mergeCell ref="FP1:FP6"/>
    <mergeCell ref="CZ1:DF1"/>
    <mergeCell ref="CZ5:CZ6"/>
    <mergeCell ref="DA5:DB5"/>
    <mergeCell ref="DH1:DN1"/>
    <mergeCell ref="DH5:DH6"/>
    <mergeCell ref="DI5:DJ5"/>
    <mergeCell ref="DK5:DL5"/>
    <mergeCell ref="DN5:DN6"/>
    <mergeCell ref="DP1:DV1"/>
    <mergeCell ref="DP5:DP6"/>
    <mergeCell ref="DQ5:DR5"/>
    <mergeCell ref="DS5:DT5"/>
    <mergeCell ref="DV5:DV6"/>
    <mergeCell ref="EV1:FB1"/>
    <mergeCell ref="EV5:EV6"/>
    <mergeCell ref="EW5:EX5"/>
    <mergeCell ref="EY5:EZ5"/>
    <mergeCell ref="FB5:FB6"/>
    <mergeCell ref="DF5:DF6"/>
    <mergeCell ref="EF1:EL1"/>
    <mergeCell ref="EF5:EF6"/>
    <mergeCell ref="CB1:CH1"/>
    <mergeCell ref="CJ1:CP1"/>
    <mergeCell ref="CJ5:CJ6"/>
    <mergeCell ref="CK5:CL5"/>
    <mergeCell ref="CM5:CN5"/>
    <mergeCell ref="CP5:CP6"/>
    <mergeCell ref="CR1:CX1"/>
    <mergeCell ref="CR5:CR6"/>
    <mergeCell ref="CS5:CT5"/>
    <mergeCell ref="CU5:CV5"/>
    <mergeCell ref="CX5:CX6"/>
    <mergeCell ref="H5:H6"/>
    <mergeCell ref="AN5:AN6"/>
    <mergeCell ref="K5:L5"/>
    <mergeCell ref="DC5:DD5"/>
    <mergeCell ref="CC5:CD5"/>
    <mergeCell ref="CH5:CH6"/>
    <mergeCell ref="CE5:CF5"/>
    <mergeCell ref="CB5:CB6"/>
    <mergeCell ref="AI5:AJ5"/>
    <mergeCell ref="AL5:AL6"/>
    <mergeCell ref="BG5:BH5"/>
    <mergeCell ref="AW5:AX5"/>
    <mergeCell ref="AY5:AZ5"/>
    <mergeCell ref="BB5:BB6"/>
    <mergeCell ref="AT5:AT6"/>
    <mergeCell ref="BD5:BD6"/>
    <mergeCell ref="AO5:AP5"/>
    <mergeCell ref="AQ5:AR5"/>
    <mergeCell ref="X1:AD1"/>
    <mergeCell ref="X5:X6"/>
    <mergeCell ref="Y5:Z5"/>
    <mergeCell ref="AA5:AB5"/>
    <mergeCell ref="AD5:AD6"/>
    <mergeCell ref="P1:V1"/>
    <mergeCell ref="P5:P6"/>
    <mergeCell ref="Q5:R5"/>
    <mergeCell ref="S5:T5"/>
    <mergeCell ref="AF1:AL1"/>
    <mergeCell ref="AV1:BB1"/>
    <mergeCell ref="C1:F3"/>
    <mergeCell ref="BT1:BZ1"/>
    <mergeCell ref="BU5:BV5"/>
    <mergeCell ref="BW5:BX5"/>
    <mergeCell ref="BZ5:BZ6"/>
    <mergeCell ref="BL1:BR1"/>
    <mergeCell ref="BM5:BN5"/>
    <mergeCell ref="BO5:BP5"/>
    <mergeCell ref="BR5:BR6"/>
    <mergeCell ref="BD1:BJ1"/>
    <mergeCell ref="AF5:AF6"/>
    <mergeCell ref="AG5:AH5"/>
    <mergeCell ref="V5:V6"/>
    <mergeCell ref="BL5:BL6"/>
    <mergeCell ref="BT5:BT6"/>
    <mergeCell ref="BJ5:BJ6"/>
    <mergeCell ref="H1:N1"/>
    <mergeCell ref="I5:J5"/>
    <mergeCell ref="AV5:AV6"/>
    <mergeCell ref="N5:N6"/>
    <mergeCell ref="BE5:BF5"/>
    <mergeCell ref="AN1:AT1"/>
    <mergeCell ref="EG5:EH5"/>
    <mergeCell ref="EI5:EJ5"/>
    <mergeCell ref="EL5:EL6"/>
    <mergeCell ref="DX5:DX6"/>
    <mergeCell ref="DX1:ED1"/>
    <mergeCell ref="DY5:DZ5"/>
    <mergeCell ref="EA5:EB5"/>
    <mergeCell ref="ED5:ED6"/>
    <mergeCell ref="FD1:FJ1"/>
    <mergeCell ref="FD5:FD6"/>
    <mergeCell ref="FE5:FF5"/>
    <mergeCell ref="FG5:FH5"/>
    <mergeCell ref="FJ5:FJ6"/>
    <mergeCell ref="EN1:ET1"/>
    <mergeCell ref="EN5:EN6"/>
    <mergeCell ref="EO5:EP5"/>
    <mergeCell ref="EQ5:ER5"/>
    <mergeCell ref="ET5:ET6"/>
  </mergeCells>
  <conditionalFormatting sqref="V7:V18 Q7:Q18 EL7:EL20 EG7:EG20 I7:N8 Q7:U17 Y7:AD8 AG7:AL33 AO7:AT10 AW7:BB12 BM7:BR31 BU7:BZ20 CC7:CH21 DA7:DF32 DQ7:DV7 DY7:ED9 EH7:EK19 EO7:ET16 EW7:FB17 FE7:FJ30">
    <cfRule type="cellIs" dxfId="109" priority="58424" operator="equal">
      <formula>0</formula>
    </cfRule>
    <cfRule type="cellIs" dxfId="108" priority="58425" operator="greaterThan">
      <formula>0</formula>
    </cfRule>
  </conditionalFormatting>
  <conditionalFormatting sqref="EP14:ES16 EP13:ER16">
    <cfRule type="cellIs" dxfId="107" priority="2383" operator="equal">
      <formula>0</formula>
    </cfRule>
    <cfRule type="cellIs" dxfId="106" priority="2384" operator="greaterThan">
      <formula>0</formula>
    </cfRule>
  </conditionalFormatting>
  <conditionalFormatting sqref="EX14:FA17 EX13:EZ17">
    <cfRule type="cellIs" dxfId="105" priority="1927" operator="equal">
      <formula>0</formula>
    </cfRule>
    <cfRule type="cellIs" dxfId="104" priority="1928" operator="greaterThan">
      <formula>0</formula>
    </cfRule>
  </conditionalFormatting>
  <conditionalFormatting sqref="R14:U18 R13:T18">
    <cfRule type="cellIs" dxfId="103" priority="1153" operator="equal">
      <formula>0</formula>
    </cfRule>
    <cfRule type="cellIs" dxfId="102" priority="1154" operator="greaterThan">
      <formula>0</formula>
    </cfRule>
  </conditionalFormatting>
  <conditionalFormatting sqref="BU18:BU20">
    <cfRule type="cellIs" dxfId="101" priority="727" operator="equal">
      <formula>0</formula>
    </cfRule>
    <cfRule type="cellIs" dxfId="100" priority="728" operator="greaterThan">
      <formula>0</formula>
    </cfRule>
  </conditionalFormatting>
  <conditionalFormatting sqref="BU18:BU20">
    <cfRule type="cellIs" dxfId="99" priority="725" operator="equal">
      <formula>0</formula>
    </cfRule>
    <cfRule type="cellIs" dxfId="98" priority="726" operator="greaterThan">
      <formula>0</formula>
    </cfRule>
  </conditionalFormatting>
  <conditionalFormatting sqref="BU18:BU20">
    <cfRule type="cellIs" dxfId="97" priority="723" operator="equal">
      <formula>0</formula>
    </cfRule>
    <cfRule type="cellIs" dxfId="96" priority="724" operator="greaterThan">
      <formula>0</formula>
    </cfRule>
  </conditionalFormatting>
  <conditionalFormatting sqref="BU18:BU20">
    <cfRule type="cellIs" dxfId="95" priority="721" operator="equal">
      <formula>0</formula>
    </cfRule>
    <cfRule type="cellIs" dxfId="94" priority="722" operator="greaterThan">
      <formula>0</formula>
    </cfRule>
  </conditionalFormatting>
  <conditionalFormatting sqref="EH16:EH20">
    <cfRule type="cellIs" dxfId="93" priority="591" operator="equal">
      <formula>0</formula>
    </cfRule>
    <cfRule type="cellIs" dxfId="92" priority="592" operator="greaterThan">
      <formula>0</formula>
    </cfRule>
  </conditionalFormatting>
  <conditionalFormatting sqref="EG16:EG20">
    <cfRule type="cellIs" dxfId="91" priority="487" operator="equal">
      <formula>0</formula>
    </cfRule>
    <cfRule type="cellIs" dxfId="90" priority="488" operator="greaterThan">
      <formula>0</formula>
    </cfRule>
  </conditionalFormatting>
  <conditionalFormatting sqref="EI18:EK20 EI17:EJ20">
    <cfRule type="cellIs" dxfId="89" priority="485" operator="equal">
      <formula>0</formula>
    </cfRule>
    <cfRule type="cellIs" dxfId="88" priority="486" operator="greaterThan">
      <formula>0</formula>
    </cfRule>
  </conditionalFormatting>
  <conditionalFormatting sqref="CC18:CC21">
    <cfRule type="cellIs" dxfId="87" priority="375" operator="equal">
      <formula>0</formula>
    </cfRule>
    <cfRule type="cellIs" dxfId="86" priority="376" operator="greaterThan">
      <formula>0</formula>
    </cfRule>
  </conditionalFormatting>
  <conditionalFormatting sqref="CC18:CC21">
    <cfRule type="cellIs" dxfId="85" priority="373" operator="equal">
      <formula>0</formula>
    </cfRule>
    <cfRule type="cellIs" dxfId="84" priority="374" operator="greaterThan">
      <formula>0</formula>
    </cfRule>
  </conditionalFormatting>
  <conditionalFormatting sqref="CC18:CC21">
    <cfRule type="cellIs" dxfId="83" priority="371" operator="equal">
      <formula>0</formula>
    </cfRule>
    <cfRule type="cellIs" dxfId="82" priority="372" operator="greaterThan">
      <formula>0</formula>
    </cfRule>
  </conditionalFormatting>
  <conditionalFormatting sqref="CC18:CC21">
    <cfRule type="cellIs" dxfId="81" priority="369" operator="equal">
      <formula>0</formula>
    </cfRule>
    <cfRule type="cellIs" dxfId="80" priority="370" operator="greaterThan">
      <formula>0</formula>
    </cfRule>
  </conditionalFormatting>
  <conditionalFormatting sqref="CC19:CC21">
    <cfRule type="cellIs" dxfId="79" priority="367" operator="equal">
      <formula>0</formula>
    </cfRule>
    <cfRule type="cellIs" dxfId="78" priority="368" operator="greaterThan">
      <formula>0</formula>
    </cfRule>
  </conditionalFormatting>
  <conditionalFormatting sqref="CC19:CC21">
    <cfRule type="cellIs" dxfId="77" priority="365" operator="equal">
      <formula>0</formula>
    </cfRule>
    <cfRule type="cellIs" dxfId="76" priority="366" operator="greaterThan">
      <formula>0</formula>
    </cfRule>
  </conditionalFormatting>
  <conditionalFormatting sqref="CC19:CC21">
    <cfRule type="cellIs" dxfId="75" priority="363" operator="equal">
      <formula>0</formula>
    </cfRule>
    <cfRule type="cellIs" dxfId="74" priority="364" operator="greaterThan">
      <formula>0</formula>
    </cfRule>
  </conditionalFormatting>
  <conditionalFormatting sqref="CC19:CC21">
    <cfRule type="cellIs" dxfId="73" priority="361" operator="equal">
      <formula>0</formula>
    </cfRule>
    <cfRule type="cellIs" dxfId="72" priority="362" operator="greaterThan">
      <formula>0</formula>
    </cfRule>
  </conditionalFormatting>
  <conditionalFormatting sqref="CD21:CF21">
    <cfRule type="cellIs" dxfId="71" priority="359" operator="equal">
      <formula>0</formula>
    </cfRule>
    <cfRule type="cellIs" dxfId="70" priority="360" operator="greaterThan">
      <formula>0</formula>
    </cfRule>
  </conditionalFormatting>
  <conditionalFormatting sqref="BU20">
    <cfRule type="cellIs" dxfId="69" priority="217" operator="equal">
      <formula>0</formula>
    </cfRule>
    <cfRule type="cellIs" dxfId="68" priority="218" operator="greaterThan">
      <formula>0</formula>
    </cfRule>
  </conditionalFormatting>
  <conditionalFormatting sqref="BU20">
    <cfRule type="cellIs" dxfId="67" priority="215" operator="equal">
      <formula>0</formula>
    </cfRule>
    <cfRule type="cellIs" dxfId="66" priority="216" operator="greaterThan">
      <formula>0</formula>
    </cfRule>
  </conditionalFormatting>
  <conditionalFormatting sqref="BU20">
    <cfRule type="cellIs" dxfId="65" priority="213" operator="equal">
      <formula>0</formula>
    </cfRule>
    <cfRule type="cellIs" dxfId="64" priority="214" operator="greaterThan">
      <formula>0</formula>
    </cfRule>
  </conditionalFormatting>
  <conditionalFormatting sqref="BU20">
    <cfRule type="cellIs" dxfId="63" priority="211" operator="equal">
      <formula>0</formula>
    </cfRule>
    <cfRule type="cellIs" dxfId="62" priority="212" operator="greaterThan">
      <formula>0</formula>
    </cfRule>
  </conditionalFormatting>
  <conditionalFormatting sqref="BV20:BX20">
    <cfRule type="cellIs" dxfId="61" priority="209" operator="equal">
      <formula>0</formula>
    </cfRule>
    <cfRule type="cellIs" dxfId="60" priority="210" operator="greaterThan">
      <formula>0</formula>
    </cfRule>
  </conditionalFormatting>
  <conditionalFormatting sqref="CD20:CF20">
    <cfRule type="cellIs" dxfId="59" priority="205" operator="equal">
      <formula>0</formula>
    </cfRule>
    <cfRule type="cellIs" dxfId="58" priority="206" operator="greaterThan">
      <formula>0</formula>
    </cfRule>
  </conditionalFormatting>
  <conditionalFormatting sqref="CD21:CF21">
    <cfRule type="cellIs" dxfId="57" priority="203" operator="equal">
      <formula>0</formula>
    </cfRule>
    <cfRule type="cellIs" dxfId="56" priority="204" operator="greaterThan">
      <formula>0</formula>
    </cfRule>
  </conditionalFormatting>
  <conditionalFormatting sqref="CD21:CF21">
    <cfRule type="cellIs" dxfId="55" priority="201" operator="equal">
      <formula>0</formula>
    </cfRule>
    <cfRule type="cellIs" dxfId="54" priority="202" operator="greaterThan">
      <formula>0</formula>
    </cfRule>
  </conditionalFormatting>
  <conditionalFormatting sqref="FF8 FH8">
    <cfRule type="cellIs" dxfId="53" priority="157" operator="equal">
      <formula>0</formula>
    </cfRule>
    <cfRule type="cellIs" dxfId="52" priority="158" operator="greaterThan">
      <formula>0</formula>
    </cfRule>
  </conditionalFormatting>
  <conditionalFormatting sqref="FE10:FE30">
    <cfRule type="cellIs" dxfId="51" priority="145" operator="equal">
      <formula>0</formula>
    </cfRule>
    <cfRule type="cellIs" dxfId="50" priority="146" operator="greaterThan">
      <formula>0</formula>
    </cfRule>
  </conditionalFormatting>
  <conditionalFormatting sqref="FE10:FE30">
    <cfRule type="cellIs" dxfId="49" priority="147" operator="equal">
      <formula>0</formula>
    </cfRule>
    <cfRule type="cellIs" dxfId="48" priority="148" operator="greaterThan">
      <formula>0</formula>
    </cfRule>
  </conditionalFormatting>
  <conditionalFormatting sqref="FE10:FE30">
    <cfRule type="cellIs" dxfId="47" priority="143" operator="equal">
      <formula>0</formula>
    </cfRule>
    <cfRule type="cellIs" dxfId="46" priority="144" operator="greaterThan">
      <formula>0</formula>
    </cfRule>
  </conditionalFormatting>
  <conditionalFormatting sqref="FE10:FE30">
    <cfRule type="cellIs" dxfId="45" priority="141" operator="equal">
      <formula>0</formula>
    </cfRule>
    <cfRule type="cellIs" dxfId="44" priority="142" operator="greaterThan">
      <formula>0</formula>
    </cfRule>
  </conditionalFormatting>
  <conditionalFormatting sqref="FE8">
    <cfRule type="cellIs" dxfId="43" priority="135" operator="equal">
      <formula>0</formula>
    </cfRule>
    <cfRule type="cellIs" dxfId="42" priority="136" operator="greaterThan">
      <formula>0</formula>
    </cfRule>
  </conditionalFormatting>
  <conditionalFormatting sqref="DA32:DF32">
    <cfRule type="cellIs" dxfId="41" priority="87" operator="equal">
      <formula>0</formula>
    </cfRule>
    <cfRule type="cellIs" dxfId="40" priority="88" operator="greaterThan">
      <formula>0</formula>
    </cfRule>
  </conditionalFormatting>
  <conditionalFormatting sqref="CD20:CF20">
    <cfRule type="cellIs" dxfId="39" priority="39" operator="equal">
      <formula>0</formula>
    </cfRule>
    <cfRule type="cellIs" dxfId="38" priority="40" operator="greaterThan">
      <formula>0</formula>
    </cfRule>
  </conditionalFormatting>
  <conditionalFormatting sqref="CD21:CF21">
    <cfRule type="cellIs" dxfId="37" priority="37" operator="equal">
      <formula>0</formula>
    </cfRule>
    <cfRule type="cellIs" dxfId="36" priority="38" operator="greaterThan">
      <formula>0</formula>
    </cfRule>
  </conditionalFormatting>
  <conditionalFormatting sqref="CD21:CF21">
    <cfRule type="cellIs" dxfId="35" priority="35" operator="equal">
      <formula>0</formula>
    </cfRule>
    <cfRule type="cellIs" dxfId="34" priority="36" operator="greaterThan">
      <formula>0</formula>
    </cfRule>
  </conditionalFormatting>
  <conditionalFormatting sqref="EI20:EJ20">
    <cfRule type="cellIs" dxfId="33" priority="23" operator="equal">
      <formula>0</formula>
    </cfRule>
    <cfRule type="cellIs" dxfId="32" priority="24" operator="greaterThan">
      <formula>0</formula>
    </cfRule>
  </conditionalFormatting>
  <conditionalFormatting sqref="BM31:BR31">
    <cfRule type="cellIs" dxfId="31" priority="13" operator="equal">
      <formula>0</formula>
    </cfRule>
    <cfRule type="cellIs" dxfId="30" priority="14" operator="greaterThan">
      <formula>0</formula>
    </cfRule>
  </conditionalFormatting>
  <conditionalFormatting sqref="BU19">
    <cfRule type="cellIs" dxfId="29" priority="33" operator="equal">
      <formula>0</formula>
    </cfRule>
    <cfRule type="cellIs" dxfId="28" priority="34" operator="greaterThan">
      <formula>0</formula>
    </cfRule>
  </conditionalFormatting>
  <conditionalFormatting sqref="BU19">
    <cfRule type="cellIs" dxfId="27" priority="31" operator="equal">
      <formula>0</formula>
    </cfRule>
    <cfRule type="cellIs" dxfId="26" priority="32" operator="greaterThan">
      <formula>0</formula>
    </cfRule>
  </conditionalFormatting>
  <conditionalFormatting sqref="BU19">
    <cfRule type="cellIs" dxfId="25" priority="29" operator="equal">
      <formula>0</formula>
    </cfRule>
    <cfRule type="cellIs" dxfId="24" priority="30" operator="greaterThan">
      <formula>0</formula>
    </cfRule>
  </conditionalFormatting>
  <conditionalFormatting sqref="BU19">
    <cfRule type="cellIs" dxfId="23" priority="27" operator="equal">
      <formula>0</formula>
    </cfRule>
    <cfRule type="cellIs" dxfId="22" priority="28" operator="greaterThan">
      <formula>0</formula>
    </cfRule>
  </conditionalFormatting>
  <conditionalFormatting sqref="BV19:BX19">
    <cfRule type="cellIs" dxfId="21" priority="25" operator="equal">
      <formula>0</formula>
    </cfRule>
    <cfRule type="cellIs" dxfId="20" priority="26" operator="greaterThan">
      <formula>0</formula>
    </cfRule>
  </conditionalFormatting>
  <conditionalFormatting sqref="CD19:CF19">
    <cfRule type="cellIs" dxfId="19" priority="21" operator="equal">
      <formula>0</formula>
    </cfRule>
    <cfRule type="cellIs" dxfId="18" priority="22" operator="greaterThan">
      <formula>0</formula>
    </cfRule>
  </conditionalFormatting>
  <conditionalFormatting sqref="CD20:CF20">
    <cfRule type="cellIs" dxfId="17" priority="19" operator="equal">
      <formula>0</formula>
    </cfRule>
    <cfRule type="cellIs" dxfId="16" priority="20" operator="greaterThan">
      <formula>0</formula>
    </cfRule>
  </conditionalFormatting>
  <conditionalFormatting sqref="CD20:CF20">
    <cfRule type="cellIs" dxfId="15" priority="17" operator="equal">
      <formula>0</formula>
    </cfRule>
    <cfRule type="cellIs" dxfId="14" priority="18" operator="greaterThan">
      <formula>0</formula>
    </cfRule>
  </conditionalFormatting>
  <conditionalFormatting sqref="CD21:CF21">
    <cfRule type="cellIs" dxfId="13" priority="15" operator="equal">
      <formula>0</formula>
    </cfRule>
    <cfRule type="cellIs" dxfId="12" priority="16" operator="greaterThan">
      <formula>0</formula>
    </cfRule>
  </conditionalFormatting>
  <conditionalFormatting sqref="FF7 FH7">
    <cfRule type="cellIs" dxfId="11" priority="11" operator="equal">
      <formula>0</formula>
    </cfRule>
    <cfRule type="cellIs" dxfId="10" priority="12" operator="greaterThan">
      <formula>0</formula>
    </cfRule>
  </conditionalFormatting>
  <conditionalFormatting sqref="FE7">
    <cfRule type="cellIs" dxfId="9" priority="9" operator="equal">
      <formula>0</formula>
    </cfRule>
    <cfRule type="cellIs" dxfId="8" priority="10" operator="greaterThan">
      <formula>0</formula>
    </cfRule>
  </conditionalFormatting>
  <conditionalFormatting sqref="DA31:DF31">
    <cfRule type="cellIs" dxfId="7" priority="7" operator="equal">
      <formula>0</formula>
    </cfRule>
    <cfRule type="cellIs" dxfId="6" priority="8" operator="greaterThan">
      <formula>0</formula>
    </cfRule>
  </conditionalFormatting>
  <conditionalFormatting sqref="DA32:DF32">
    <cfRule type="cellIs" dxfId="5" priority="5" operator="equal">
      <formula>0</formula>
    </cfRule>
    <cfRule type="cellIs" dxfId="4" priority="6" operator="greaterThan">
      <formula>0</formula>
    </cfRule>
  </conditionalFormatting>
  <conditionalFormatting sqref="DA32:DF32">
    <cfRule type="cellIs" dxfId="3" priority="3" operator="equal">
      <formula>0</formula>
    </cfRule>
    <cfRule type="cellIs" dxfId="2" priority="4" operator="greaterThan">
      <formula>0</formula>
    </cfRule>
  </conditionalFormatting>
  <conditionalFormatting sqref="CS7:CX34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9"/>
  <sheetViews>
    <sheetView showGridLines="0" view="pageBreakPreview" topLeftCell="A7" zoomScale="70" zoomScaleNormal="70" zoomScaleSheetLayoutView="70" workbookViewId="0">
      <selection activeCell="C27" sqref="C27"/>
    </sheetView>
  </sheetViews>
  <sheetFormatPr baseColWidth="10" defaultColWidth="11.42578125" defaultRowHeight="15" x14ac:dyDescent="0.25"/>
  <cols>
    <col min="1" max="1" width="51.85546875" customWidth="1"/>
    <col min="2" max="2" width="2.85546875" customWidth="1"/>
    <col min="3" max="3" width="21.28515625" customWidth="1"/>
    <col min="4" max="4" width="3.7109375" customWidth="1"/>
    <col min="5" max="5" width="18.28515625" customWidth="1"/>
    <col min="6" max="6" width="3.42578125" customWidth="1"/>
    <col min="7" max="7" width="21.42578125" customWidth="1"/>
    <col min="8" max="8" width="4" customWidth="1"/>
    <col min="9" max="9" width="29.140625" customWidth="1"/>
  </cols>
  <sheetData>
    <row r="1" spans="1:9" ht="42.75" customHeight="1" thickBot="1" x14ac:dyDescent="0.3">
      <c r="A1" s="89" t="s">
        <v>15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"/>
      <c r="B2" s="9"/>
      <c r="C2" s="28"/>
      <c r="D2" s="28"/>
      <c r="E2" s="28"/>
      <c r="F2" s="28"/>
      <c r="G2" s="28"/>
      <c r="H2" s="28"/>
      <c r="I2" s="93" t="s">
        <v>19</v>
      </c>
    </row>
    <row r="3" spans="1:9" x14ac:dyDescent="0.25">
      <c r="A3" s="9"/>
      <c r="B3" s="15"/>
      <c r="C3" s="29" t="s">
        <v>14</v>
      </c>
      <c r="D3" s="30"/>
      <c r="E3" s="29" t="s">
        <v>16</v>
      </c>
      <c r="F3" s="92" t="s">
        <v>17</v>
      </c>
      <c r="G3" s="92"/>
      <c r="H3" s="92"/>
      <c r="I3" s="88"/>
    </row>
    <row r="4" spans="1:9" x14ac:dyDescent="0.25">
      <c r="A4" s="9"/>
      <c r="B4" s="15"/>
      <c r="C4" s="31"/>
      <c r="D4" s="31"/>
      <c r="E4" s="31"/>
      <c r="F4" s="31"/>
      <c r="G4" s="31"/>
      <c r="H4" s="32"/>
      <c r="I4" s="94"/>
    </row>
    <row r="5" spans="1:9" x14ac:dyDescent="0.25">
      <c r="A5" s="25" t="str">
        <f>IF(Calculos!FM7&gt;0,Calculos!F7,IF(Calculos!FN7,Calculos!F7,""))</f>
        <v/>
      </c>
      <c r="B5" s="20"/>
      <c r="C5" s="21">
        <f>+Calculos!FM7</f>
        <v>0</v>
      </c>
      <c r="D5" s="22"/>
      <c r="E5" s="21">
        <f>+Calculos!FN7</f>
        <v>0</v>
      </c>
      <c r="F5" s="20"/>
      <c r="G5" s="23">
        <f t="shared" ref="G5:G22" si="0">+C5+E5</f>
        <v>0</v>
      </c>
      <c r="H5" s="23"/>
      <c r="I5" s="48" t="str">
        <f>+Calculos!FP7</f>
        <v/>
      </c>
    </row>
    <row r="6" spans="1:9" x14ac:dyDescent="0.25">
      <c r="A6" s="25" t="str">
        <f>IF(Calculos!FM8&gt;0,Calculos!F8,IF(Calculos!FN8,Calculos!F8,""))</f>
        <v/>
      </c>
      <c r="B6" s="16"/>
      <c r="C6" s="17">
        <f>+Calculos!FM8</f>
        <v>0</v>
      </c>
      <c r="D6" s="18"/>
      <c r="E6" s="17">
        <f>+Calculos!FN8</f>
        <v>0</v>
      </c>
      <c r="F6" s="16"/>
      <c r="G6" s="19">
        <f t="shared" si="0"/>
        <v>0</v>
      </c>
      <c r="H6" s="19"/>
      <c r="I6" s="47" t="str">
        <f>+Calculos!FP8</f>
        <v/>
      </c>
    </row>
    <row r="7" spans="1:9" x14ac:dyDescent="0.25">
      <c r="A7" s="25" t="str">
        <f>IF(Calculos!FM9&gt;0,Calculos!F9,IF(Calculos!FN9,Calculos!F9,""))</f>
        <v/>
      </c>
      <c r="B7" s="20"/>
      <c r="C7" s="21">
        <f>+Calculos!FM9</f>
        <v>0</v>
      </c>
      <c r="D7" s="22"/>
      <c r="E7" s="21">
        <f>+Calculos!FN9</f>
        <v>0</v>
      </c>
      <c r="F7" s="20"/>
      <c r="G7" s="23">
        <f t="shared" si="0"/>
        <v>0</v>
      </c>
      <c r="H7" s="23"/>
      <c r="I7" s="48" t="str">
        <f>+Calculos!FP9</f>
        <v/>
      </c>
    </row>
    <row r="8" spans="1:9" x14ac:dyDescent="0.25">
      <c r="A8" s="25" t="str">
        <f>IF(Calculos!FM10&gt;0,Calculos!F10,IF(Calculos!FN10,Calculos!F10,""))</f>
        <v/>
      </c>
      <c r="B8" s="16"/>
      <c r="C8" s="17">
        <f>+Calculos!FM10</f>
        <v>0</v>
      </c>
      <c r="D8" s="18"/>
      <c r="E8" s="17">
        <f>+Calculos!FN10</f>
        <v>0</v>
      </c>
      <c r="F8" s="16"/>
      <c r="G8" s="19">
        <f t="shared" si="0"/>
        <v>0</v>
      </c>
      <c r="H8" s="19"/>
      <c r="I8" s="47" t="str">
        <f>+Calculos!FP10</f>
        <v/>
      </c>
    </row>
    <row r="9" spans="1:9" x14ac:dyDescent="0.25">
      <c r="A9" s="25" t="str">
        <f>IF(Calculos!FM11&gt;0,Calculos!F11,IF(Calculos!FN11,Calculos!F11,""))</f>
        <v/>
      </c>
      <c r="B9" s="20"/>
      <c r="C9" s="21">
        <f>+Calculos!FM11</f>
        <v>0</v>
      </c>
      <c r="D9" s="22"/>
      <c r="E9" s="21">
        <f>+Calculos!FN11</f>
        <v>0</v>
      </c>
      <c r="F9" s="20"/>
      <c r="G9" s="23">
        <f t="shared" si="0"/>
        <v>0</v>
      </c>
      <c r="H9" s="23"/>
      <c r="I9" s="48" t="str">
        <f>+Calculos!FP11</f>
        <v/>
      </c>
    </row>
    <row r="10" spans="1:9" x14ac:dyDescent="0.25">
      <c r="A10" s="25" t="str">
        <f>IF(Calculos!FM12&gt;0,Calculos!F12,IF(Calculos!FN12,Calculos!F12,""))</f>
        <v/>
      </c>
      <c r="B10" s="16"/>
      <c r="C10" s="17">
        <f>+Calculos!FM12</f>
        <v>0</v>
      </c>
      <c r="D10" s="18"/>
      <c r="E10" s="17">
        <f>+Calculos!FN12</f>
        <v>0</v>
      </c>
      <c r="F10" s="16"/>
      <c r="G10" s="19">
        <f t="shared" si="0"/>
        <v>0</v>
      </c>
      <c r="H10" s="19"/>
      <c r="I10" s="47" t="str">
        <f>+Calculos!FP12</f>
        <v/>
      </c>
    </row>
    <row r="11" spans="1:9" x14ac:dyDescent="0.25">
      <c r="A11" s="25" t="str">
        <f>IF(Calculos!FM13&gt;0,Calculos!F13,IF(Calculos!FN13,Calculos!F13,""))</f>
        <v/>
      </c>
      <c r="B11" s="20"/>
      <c r="C11" s="21">
        <f>+Calculos!FM13</f>
        <v>0</v>
      </c>
      <c r="D11" s="22"/>
      <c r="E11" s="21">
        <f>+Calculos!FN13</f>
        <v>0</v>
      </c>
      <c r="F11" s="20"/>
      <c r="G11" s="23">
        <f t="shared" si="0"/>
        <v>0</v>
      </c>
      <c r="H11" s="23"/>
      <c r="I11" s="48" t="str">
        <f>+Calculos!FP13</f>
        <v/>
      </c>
    </row>
    <row r="12" spans="1:9" x14ac:dyDescent="0.25">
      <c r="A12" s="25" t="str">
        <f>IF(Calculos!FM14&gt;0,Calculos!F14,IF(Calculos!FN14,Calculos!F14,""))</f>
        <v/>
      </c>
      <c r="B12" s="16"/>
      <c r="C12" s="17">
        <f>+Calculos!FM14</f>
        <v>0</v>
      </c>
      <c r="D12" s="18"/>
      <c r="E12" s="17">
        <f>+Calculos!FN14</f>
        <v>0</v>
      </c>
      <c r="F12" s="16"/>
      <c r="G12" s="19">
        <f t="shared" si="0"/>
        <v>0</v>
      </c>
      <c r="H12" s="19"/>
      <c r="I12" s="47" t="str">
        <f>+Calculos!FP14</f>
        <v/>
      </c>
    </row>
    <row r="13" spans="1:9" x14ac:dyDescent="0.25">
      <c r="A13" s="25" t="str">
        <f>IF(Calculos!FM15&gt;0,Calculos!F15,IF(Calculos!FN15,Calculos!F15,""))</f>
        <v/>
      </c>
      <c r="B13" s="20"/>
      <c r="C13" s="21">
        <f>+Calculos!FM15</f>
        <v>0</v>
      </c>
      <c r="D13" s="22"/>
      <c r="E13" s="21">
        <f>+Calculos!FN15</f>
        <v>0</v>
      </c>
      <c r="F13" s="20"/>
      <c r="G13" s="23">
        <f t="shared" si="0"/>
        <v>0</v>
      </c>
      <c r="H13" s="23"/>
      <c r="I13" s="48" t="str">
        <f>+Calculos!FP15</f>
        <v/>
      </c>
    </row>
    <row r="14" spans="1:9" x14ac:dyDescent="0.25">
      <c r="A14" s="25" t="str">
        <f>IF(Calculos!FM16&gt;0,Calculos!F16,IF(Calculos!FN16,Calculos!F16,""))</f>
        <v/>
      </c>
      <c r="B14" s="16"/>
      <c r="C14" s="17">
        <f>+Calculos!FM16</f>
        <v>0</v>
      </c>
      <c r="D14" s="18"/>
      <c r="E14" s="17">
        <f>+Calculos!FN16</f>
        <v>0</v>
      </c>
      <c r="F14" s="16"/>
      <c r="G14" s="19">
        <f t="shared" si="0"/>
        <v>0</v>
      </c>
      <c r="H14" s="19"/>
      <c r="I14" s="47" t="str">
        <f>+Calculos!FP16</f>
        <v/>
      </c>
    </row>
    <row r="15" spans="1:9" x14ac:dyDescent="0.25">
      <c r="A15" s="25" t="str">
        <f>IF(Calculos!FM17&gt;0,Calculos!F17,IF(Calculos!FN17,Calculos!F17,""))</f>
        <v/>
      </c>
      <c r="B15" s="20"/>
      <c r="C15" s="21">
        <f>+Calculos!FM17</f>
        <v>0</v>
      </c>
      <c r="D15" s="22"/>
      <c r="E15" s="21">
        <f>+Calculos!FN17</f>
        <v>0</v>
      </c>
      <c r="F15" s="20"/>
      <c r="G15" s="23">
        <f t="shared" si="0"/>
        <v>0</v>
      </c>
      <c r="H15" s="23"/>
      <c r="I15" s="48" t="str">
        <f>+Calculos!FP17</f>
        <v/>
      </c>
    </row>
    <row r="16" spans="1:9" x14ac:dyDescent="0.25">
      <c r="A16" s="25" t="str">
        <f>IF(Calculos!FM18&gt;0,Calculos!F18,IF(Calculos!FN18,Calculos!F18,""))</f>
        <v/>
      </c>
      <c r="B16" s="16"/>
      <c r="C16" s="17">
        <f>+Calculos!FM18</f>
        <v>0</v>
      </c>
      <c r="D16" s="18"/>
      <c r="E16" s="17">
        <f>+Calculos!FN18</f>
        <v>0</v>
      </c>
      <c r="F16" s="16"/>
      <c r="G16" s="19">
        <f t="shared" si="0"/>
        <v>0</v>
      </c>
      <c r="H16" s="19"/>
      <c r="I16" s="47" t="str">
        <f>+Calculos!FP18</f>
        <v/>
      </c>
    </row>
    <row r="17" spans="1:9" x14ac:dyDescent="0.25">
      <c r="A17" s="25" t="str">
        <f>IF(Calculos!FM19&gt;0,Calculos!F19,IF(Calculos!FN19,Calculos!F19,""))</f>
        <v/>
      </c>
      <c r="B17" s="20"/>
      <c r="C17" s="21">
        <f>+Calculos!FM19</f>
        <v>0</v>
      </c>
      <c r="D17" s="22"/>
      <c r="E17" s="21">
        <f>+Calculos!FN19</f>
        <v>0</v>
      </c>
      <c r="F17" s="20"/>
      <c r="G17" s="23">
        <f t="shared" si="0"/>
        <v>0</v>
      </c>
      <c r="H17" s="23"/>
      <c r="I17" s="48" t="str">
        <f>+Calculos!FP19</f>
        <v/>
      </c>
    </row>
    <row r="18" spans="1:9" x14ac:dyDescent="0.25">
      <c r="A18" s="25" t="str">
        <f>IF(Calculos!FM20&gt;0,Calculos!F20,IF(Calculos!FN20,Calculos!F20,""))</f>
        <v/>
      </c>
      <c r="B18" s="16"/>
      <c r="C18" s="17">
        <f>+Calculos!FM20</f>
        <v>0</v>
      </c>
      <c r="D18" s="18"/>
      <c r="E18" s="17">
        <f>+Calculos!FN20</f>
        <v>0</v>
      </c>
      <c r="F18" s="16"/>
      <c r="G18" s="19">
        <f t="shared" si="0"/>
        <v>0</v>
      </c>
      <c r="H18" s="19"/>
      <c r="I18" s="47" t="str">
        <f>+Calculos!FP20</f>
        <v/>
      </c>
    </row>
    <row r="19" spans="1:9" x14ac:dyDescent="0.25">
      <c r="A19" s="25" t="str">
        <f>IF(Calculos!FM21&gt;0,Calculos!F21,IF(Calculos!FN21,Calculos!F21,""))</f>
        <v/>
      </c>
      <c r="B19" s="20"/>
      <c r="C19" s="21">
        <f>+Calculos!FM21</f>
        <v>0</v>
      </c>
      <c r="D19" s="22"/>
      <c r="E19" s="21">
        <f>+Calculos!FN21</f>
        <v>0</v>
      </c>
      <c r="F19" s="20"/>
      <c r="G19" s="23">
        <f t="shared" si="0"/>
        <v>0</v>
      </c>
      <c r="H19" s="23"/>
      <c r="I19" s="48" t="str">
        <f>+Calculos!FP21</f>
        <v/>
      </c>
    </row>
    <row r="20" spans="1:9" x14ac:dyDescent="0.25">
      <c r="A20" s="25" t="str">
        <f>IF(Calculos!FM22&gt;0,Calculos!F22,IF(Calculos!FN22,Calculos!F22,""))</f>
        <v/>
      </c>
      <c r="B20" s="16"/>
      <c r="C20" s="17">
        <f>+Calculos!FM22</f>
        <v>0</v>
      </c>
      <c r="D20" s="18"/>
      <c r="E20" s="17">
        <f>+Calculos!FN22</f>
        <v>0</v>
      </c>
      <c r="F20" s="16"/>
      <c r="G20" s="19">
        <f t="shared" si="0"/>
        <v>0</v>
      </c>
      <c r="H20" s="19"/>
      <c r="I20" s="47" t="str">
        <f>+Calculos!FP22</f>
        <v/>
      </c>
    </row>
    <row r="21" spans="1:9" x14ac:dyDescent="0.25">
      <c r="A21" s="25" t="str">
        <f>IF(Calculos!FM23&gt;0,Calculos!F23,IF(Calculos!FN23,Calculos!F23,""))</f>
        <v/>
      </c>
      <c r="B21" s="20"/>
      <c r="C21" s="21">
        <f>+Calculos!FM23</f>
        <v>0</v>
      </c>
      <c r="D21" s="22"/>
      <c r="E21" s="21">
        <f>+Calculos!FN23</f>
        <v>0</v>
      </c>
      <c r="F21" s="20"/>
      <c r="G21" s="23">
        <f t="shared" si="0"/>
        <v>0</v>
      </c>
      <c r="H21" s="23"/>
      <c r="I21" s="48" t="str">
        <f>+Calculos!FP23</f>
        <v/>
      </c>
    </row>
    <row r="22" spans="1:9" x14ac:dyDescent="0.25">
      <c r="A22" s="25" t="str">
        <f>IF(Calculos!FM24&gt;0,Calculos!F24,IF(Calculos!FN24,Calculos!F24,""))</f>
        <v/>
      </c>
      <c r="B22" s="16"/>
      <c r="C22" s="17">
        <f>+Calculos!FM24</f>
        <v>0</v>
      </c>
      <c r="D22" s="18"/>
      <c r="E22" s="17">
        <f>+Calculos!FN24</f>
        <v>0</v>
      </c>
      <c r="F22" s="16"/>
      <c r="G22" s="19">
        <f t="shared" si="0"/>
        <v>0</v>
      </c>
      <c r="H22" s="19"/>
      <c r="I22" s="47" t="str">
        <f>+Calculos!FP24</f>
        <v/>
      </c>
    </row>
    <row r="23" spans="1:9" x14ac:dyDescent="0.25">
      <c r="A23" s="25" t="str">
        <f>IF(Calculos!FM25&gt;0,Calculos!F25,IF(Calculos!FN25,Calculos!F25,""))</f>
        <v/>
      </c>
      <c r="B23" s="20"/>
      <c r="C23" s="21">
        <f>+Calculos!FM25</f>
        <v>0</v>
      </c>
      <c r="D23" s="22"/>
      <c r="E23" s="21">
        <f>+Calculos!FN25</f>
        <v>0</v>
      </c>
      <c r="F23" s="20"/>
      <c r="G23" s="23">
        <f t="shared" ref="G23:G34" si="1">+C23+E23</f>
        <v>0</v>
      </c>
      <c r="H23" s="23"/>
      <c r="I23" s="48" t="str">
        <f>+Calculos!FP25</f>
        <v/>
      </c>
    </row>
    <row r="24" spans="1:9" x14ac:dyDescent="0.25">
      <c r="A24" s="25" t="str">
        <f>IF(Calculos!FM26&gt;0,Calculos!F26,IF(Calculos!FN26,Calculos!F26,""))</f>
        <v/>
      </c>
      <c r="B24" s="16"/>
      <c r="C24" s="17">
        <f>+Calculos!FM26</f>
        <v>0</v>
      </c>
      <c r="D24" s="18"/>
      <c r="E24" s="17">
        <f>+Calculos!FN26</f>
        <v>0</v>
      </c>
      <c r="F24" s="16"/>
      <c r="G24" s="19">
        <f t="shared" si="1"/>
        <v>0</v>
      </c>
      <c r="H24" s="19"/>
      <c r="I24" s="47" t="str">
        <f>+Calculos!FP26</f>
        <v/>
      </c>
    </row>
    <row r="25" spans="1:9" x14ac:dyDescent="0.25">
      <c r="A25" s="25" t="str">
        <f>IF(Calculos!FM27&gt;0,Calculos!F27,IF(Calculos!FN27,Calculos!F27,""))</f>
        <v/>
      </c>
      <c r="B25" s="20"/>
      <c r="C25" s="21">
        <f>+Calculos!FM27</f>
        <v>0</v>
      </c>
      <c r="D25" s="22"/>
      <c r="E25" s="21">
        <f>+Calculos!FN27</f>
        <v>0</v>
      </c>
      <c r="F25" s="20"/>
      <c r="G25" s="23">
        <f t="shared" si="1"/>
        <v>0</v>
      </c>
      <c r="H25" s="23"/>
      <c r="I25" s="48" t="str">
        <f>+Calculos!FP27</f>
        <v/>
      </c>
    </row>
    <row r="26" spans="1:9" x14ac:dyDescent="0.25">
      <c r="A26" s="25" t="str">
        <f>IF(Calculos!FM28&gt;0,Calculos!F28,IF(Calculos!FN28,Calculos!F28,""))</f>
        <v/>
      </c>
      <c r="B26" s="16"/>
      <c r="C26" s="17">
        <f>+Calculos!FM28</f>
        <v>0</v>
      </c>
      <c r="D26" s="18"/>
      <c r="E26" s="17">
        <f>+Calculos!FN28</f>
        <v>0</v>
      </c>
      <c r="F26" s="16"/>
      <c r="G26" s="19">
        <f t="shared" si="1"/>
        <v>0</v>
      </c>
      <c r="H26" s="19"/>
      <c r="I26" s="47" t="str">
        <f>+Calculos!FP28</f>
        <v/>
      </c>
    </row>
    <row r="27" spans="1:9" x14ac:dyDescent="0.25">
      <c r="A27" s="25" t="str">
        <f>IF(Calculos!FM29&gt;0,Calculos!F29,IF(Calculos!FN29,Calculos!F29,""))</f>
        <v/>
      </c>
      <c r="B27" s="20"/>
      <c r="C27" s="21">
        <f>+Calculos!FM29</f>
        <v>0</v>
      </c>
      <c r="D27" s="22"/>
      <c r="E27" s="21">
        <f>+Calculos!FN29</f>
        <v>0</v>
      </c>
      <c r="F27" s="20"/>
      <c r="G27" s="23">
        <f>+C27+E27</f>
        <v>0</v>
      </c>
      <c r="H27" s="23"/>
      <c r="I27" s="48" t="str">
        <f>+Calculos!FP29</f>
        <v/>
      </c>
    </row>
    <row r="28" spans="1:9" x14ac:dyDescent="0.25">
      <c r="A28" s="25" t="str">
        <f>IF(Calculos!FM30&gt;0,Calculos!F30,IF(Calculos!FN30,Calculos!F30,""))</f>
        <v/>
      </c>
      <c r="B28" s="16"/>
      <c r="C28" s="17">
        <f>+Calculos!FM30</f>
        <v>0</v>
      </c>
      <c r="D28" s="18"/>
      <c r="E28" s="17">
        <f>+Calculos!FN30</f>
        <v>0</v>
      </c>
      <c r="F28" s="16"/>
      <c r="G28" s="19">
        <f t="shared" si="1"/>
        <v>0</v>
      </c>
      <c r="H28" s="19"/>
      <c r="I28" s="47" t="str">
        <f>+Calculos!FP30</f>
        <v/>
      </c>
    </row>
    <row r="29" spans="1:9" x14ac:dyDescent="0.25">
      <c r="A29" s="25" t="str">
        <f>IF(Calculos!FM31&gt;0,Calculos!F31,IF(Calculos!FN31,Calculos!F31,""))</f>
        <v/>
      </c>
      <c r="B29" s="20"/>
      <c r="C29" s="21">
        <f>+Calculos!FM31</f>
        <v>0</v>
      </c>
      <c r="D29" s="22"/>
      <c r="E29" s="21">
        <f>+Calculos!FN31</f>
        <v>0</v>
      </c>
      <c r="F29" s="20"/>
      <c r="G29" s="23">
        <f t="shared" si="1"/>
        <v>0</v>
      </c>
      <c r="H29" s="23"/>
      <c r="I29" s="48" t="str">
        <f>+Calculos!FP31</f>
        <v/>
      </c>
    </row>
    <row r="30" spans="1:9" x14ac:dyDescent="0.25">
      <c r="A30" s="25" t="str">
        <f>IF(Calculos!FM32&gt;0,Calculos!F32,IF(Calculos!FN32,Calculos!F32,""))</f>
        <v/>
      </c>
      <c r="B30" s="16"/>
      <c r="C30" s="17">
        <f>+Calculos!FM32</f>
        <v>0</v>
      </c>
      <c r="D30" s="18"/>
      <c r="E30" s="17">
        <f>+Calculos!FN32</f>
        <v>0</v>
      </c>
      <c r="F30" s="16"/>
      <c r="G30" s="19">
        <f t="shared" ref="G30" si="2">+C30+E30</f>
        <v>0</v>
      </c>
      <c r="H30" s="19"/>
      <c r="I30" s="47" t="str">
        <f>+Calculos!FP32</f>
        <v/>
      </c>
    </row>
    <row r="31" spans="1:9" x14ac:dyDescent="0.25">
      <c r="A31" s="25" t="str">
        <f>IF(Calculos!FM33&gt;0,Calculos!F33,IF(Calculos!FN33,Calculos!F33,""))</f>
        <v/>
      </c>
      <c r="B31" s="20"/>
      <c r="C31" s="21">
        <f>+Calculos!FM33</f>
        <v>0</v>
      </c>
      <c r="D31" s="22"/>
      <c r="E31" s="21">
        <f>+Calculos!FN33</f>
        <v>0</v>
      </c>
      <c r="F31" s="20"/>
      <c r="G31" s="23">
        <f>+C31+E31</f>
        <v>0</v>
      </c>
      <c r="H31" s="23"/>
      <c r="I31" s="48" t="str">
        <f>+Calculos!FP33</f>
        <v/>
      </c>
    </row>
    <row r="32" spans="1:9" x14ac:dyDescent="0.25">
      <c r="A32" s="25" t="str">
        <f>IF(Calculos!FM34&gt;0,Calculos!F34,IF(Calculos!FN34,Calculos!F34,""))</f>
        <v/>
      </c>
      <c r="B32" s="16"/>
      <c r="C32" s="17">
        <f>+Calculos!FM34</f>
        <v>0</v>
      </c>
      <c r="D32" s="18"/>
      <c r="E32" s="17">
        <f>+Calculos!FN34</f>
        <v>0</v>
      </c>
      <c r="F32" s="16"/>
      <c r="G32" s="17">
        <f t="shared" ref="G32:G33" si="3">+C32+E32</f>
        <v>0</v>
      </c>
      <c r="H32" s="19"/>
      <c r="I32" s="47" t="str">
        <f>+Calculos!FP34</f>
        <v/>
      </c>
    </row>
    <row r="33" spans="1:9" hidden="1" x14ac:dyDescent="0.25">
      <c r="A33" s="25" t="str">
        <f>IF(Calculos!FM35&gt;0,Calculos!F35,IF(Calculos!FN35,Calculos!F35,""))</f>
        <v/>
      </c>
      <c r="B33" s="20"/>
      <c r="C33" s="21">
        <f>+Calculos!FM35</f>
        <v>0</v>
      </c>
      <c r="D33" s="22"/>
      <c r="E33" s="21">
        <f>+Calculos!FN35</f>
        <v>0</v>
      </c>
      <c r="F33" s="20"/>
      <c r="G33" s="23">
        <f t="shared" si="3"/>
        <v>0</v>
      </c>
      <c r="H33" s="23">
        <f>IF(D33=0,0,IRR(Calculos!DG7:DG24,)*4)</f>
        <v>0</v>
      </c>
      <c r="I33" s="48">
        <f>+Calculos!FP35</f>
        <v>0</v>
      </c>
    </row>
    <row r="34" spans="1:9" hidden="1" x14ac:dyDescent="0.25">
      <c r="A34" s="25" t="str">
        <f>IF(Calculos!FM35&gt;0,Calculos!F35,IF(Calculos!FN35,Calculos!F35,""))</f>
        <v/>
      </c>
      <c r="B34" s="16"/>
      <c r="C34" s="17">
        <f>+Calculos!FM36</f>
        <v>0</v>
      </c>
      <c r="D34" s="18"/>
      <c r="E34" s="17">
        <f>+Calculos!FN36</f>
        <v>0</v>
      </c>
      <c r="F34" s="16"/>
      <c r="G34" s="19">
        <f t="shared" si="1"/>
        <v>0</v>
      </c>
      <c r="H34" s="19"/>
      <c r="I34" s="47">
        <f>+Calculos!FP36</f>
        <v>0</v>
      </c>
    </row>
    <row r="35" spans="1:9" hidden="1" x14ac:dyDescent="0.25">
      <c r="A35" s="25" t="str">
        <f>IF(Calculos!FM36&gt;0,Calculos!F36,IF(Calculos!FN36,Calculos!F36,""))</f>
        <v/>
      </c>
      <c r="B35" s="20"/>
      <c r="C35" s="21">
        <f>+Calculos!FM35</f>
        <v>0</v>
      </c>
      <c r="D35" s="22"/>
      <c r="E35" s="21">
        <f>+Calculos!FN37</f>
        <v>0</v>
      </c>
      <c r="F35" s="20"/>
      <c r="G35" s="23">
        <f>+C35+E35</f>
        <v>0</v>
      </c>
      <c r="H35" s="23"/>
      <c r="I35" s="48">
        <f>+Calculos!FP37</f>
        <v>0</v>
      </c>
    </row>
    <row r="36" spans="1:9" hidden="1" x14ac:dyDescent="0.25">
      <c r="A36" s="25" t="str">
        <f>IF(Calculos!FM37&gt;0,Calculos!F37,IF(Calculos!FN37,Calculos!F37,""))</f>
        <v/>
      </c>
      <c r="B36" s="16"/>
      <c r="C36" s="17">
        <f>+Calculos!FM36</f>
        <v>0</v>
      </c>
      <c r="D36" s="18"/>
      <c r="E36" s="17">
        <f>+Calculos!FN36</f>
        <v>0</v>
      </c>
      <c r="F36" s="16"/>
      <c r="G36" s="19">
        <f>+C36+E36</f>
        <v>0</v>
      </c>
      <c r="H36" s="19"/>
      <c r="I36" s="47">
        <f>+Calculos!FP38</f>
        <v>0</v>
      </c>
    </row>
    <row r="37" spans="1:9" hidden="1" x14ac:dyDescent="0.25">
      <c r="A37" s="25" t="str">
        <f>IF(Calculos!FM38&gt;0,Calculos!F38,IF(Calculos!FN38,Calculos!F38,""))</f>
        <v/>
      </c>
      <c r="B37" s="20"/>
      <c r="C37" s="21">
        <f>+Calculos!FM37</f>
        <v>0</v>
      </c>
      <c r="D37" s="22"/>
      <c r="E37" s="21">
        <f>+Calculos!FN37</f>
        <v>0</v>
      </c>
      <c r="F37" s="20"/>
      <c r="G37" s="23">
        <f>+C37+E37</f>
        <v>0</v>
      </c>
      <c r="H37" s="23"/>
      <c r="I37" s="48">
        <f>+Calculos!FP39</f>
        <v>0</v>
      </c>
    </row>
    <row r="38" spans="1:9" hidden="1" x14ac:dyDescent="0.25">
      <c r="A38" s="25" t="str">
        <f>IF(Calculos!FM39&gt;0,Calculos!F39,IF(Calculos!FN39,Calculos!F39,""))</f>
        <v/>
      </c>
      <c r="B38" s="16"/>
      <c r="C38" s="17">
        <f>+Calculos!FM38</f>
        <v>0</v>
      </c>
      <c r="D38" s="18"/>
      <c r="E38" s="17">
        <f>+Calculos!FN38</f>
        <v>0</v>
      </c>
      <c r="F38" s="16"/>
      <c r="G38" s="19">
        <f>+C38+E38</f>
        <v>0</v>
      </c>
      <c r="H38" s="19"/>
      <c r="I38" s="47">
        <f>+Calculos!FP40</f>
        <v>0</v>
      </c>
    </row>
    <row r="39" spans="1:9" ht="15.75" thickBot="1" x14ac:dyDescent="0.3">
      <c r="A39" s="26" t="s">
        <v>20</v>
      </c>
      <c r="B39" s="26"/>
      <c r="C39" s="27">
        <f>SUM(C5:C38)</f>
        <v>0</v>
      </c>
      <c r="D39" s="26"/>
      <c r="E39" s="27">
        <f>SUM(E5:E38)</f>
        <v>0</v>
      </c>
      <c r="F39" s="26"/>
      <c r="G39" s="27">
        <f>SUM(G5:G38)</f>
        <v>0</v>
      </c>
      <c r="H39" s="26"/>
      <c r="I39" s="49">
        <f>+Portafolio!H43</f>
        <v>0</v>
      </c>
    </row>
  </sheetData>
  <sheetProtection algorithmName="SHA-512" hashValue="FhPuz0q8buDwokIE/xkiwVS3R0VkC2IULSNrZS5CSKqm37xmxKPwB521mz+MgzdI/eeV5PQWFdHXj74Mbf28Xw==" saltValue="/8s8toDnK8XvCyyFLPSw4w==" spinCount="100000" sheet="1" selectLockedCells="1" selectUnlockedCells="1"/>
  <mergeCells count="3">
    <mergeCell ref="A1:I1"/>
    <mergeCell ref="F3:H3"/>
    <mergeCell ref="I2:I4"/>
  </mergeCells>
  <pageMargins left="0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zoomScale="85" zoomScaleNormal="85" workbookViewId="0">
      <selection activeCell="D23" sqref="D23"/>
    </sheetView>
  </sheetViews>
  <sheetFormatPr baseColWidth="10" defaultRowHeight="15" x14ac:dyDescent="0.25"/>
  <cols>
    <col min="1" max="1" width="3.140625" customWidth="1"/>
    <col min="2" max="2" width="15.28515625" bestFit="1" customWidth="1"/>
    <col min="3" max="3" width="8.28515625" bestFit="1" customWidth="1"/>
    <col min="4" max="4" width="10.42578125" bestFit="1" customWidth="1"/>
    <col min="5" max="5" width="22.42578125" bestFit="1" customWidth="1"/>
  </cols>
  <sheetData>
    <row r="2" spans="2:6" x14ac:dyDescent="0.25">
      <c r="B2" s="75" t="s">
        <v>42</v>
      </c>
      <c r="C2" s="75" t="str">
        <f>+'Flujo Fondos'!C3</f>
        <v>CAPITAL</v>
      </c>
      <c r="D2" s="75" t="str">
        <f>+'Flujo Fondos'!E3</f>
        <v>INTERESES</v>
      </c>
      <c r="E2" s="75" t="str">
        <f>+'Flujo Fondos'!F3</f>
        <v>ACREDITADO EN BANCO</v>
      </c>
      <c r="F2" s="75" t="s">
        <v>43</v>
      </c>
    </row>
    <row r="3" spans="2:6" x14ac:dyDescent="0.25">
      <c r="B3" s="73" t="e">
        <f>+'Flujo Fondos'!#REF!</f>
        <v>#REF!</v>
      </c>
      <c r="C3" s="74" t="e">
        <f>+'Flujo Fondos'!#REF!/1000000</f>
        <v>#REF!</v>
      </c>
      <c r="D3" s="74" t="e">
        <f>+'Flujo Fondos'!#REF!/1000000</f>
        <v>#REF!</v>
      </c>
      <c r="E3" s="74" t="e">
        <f>+'Flujo Fondos'!#REF!/1000000</f>
        <v>#REF!</v>
      </c>
      <c r="F3" s="5" t="e">
        <f>+'Flujo Fondos'!#REF!</f>
        <v>#REF!</v>
      </c>
    </row>
    <row r="4" spans="2:6" x14ac:dyDescent="0.25">
      <c r="B4" s="73" t="e">
        <f>+'Flujo Fondos'!#REF!</f>
        <v>#REF!</v>
      </c>
      <c r="C4" s="74" t="e">
        <f>+'Flujo Fondos'!#REF!/1000000</f>
        <v>#REF!</v>
      </c>
      <c r="D4" s="74" t="e">
        <f>+'Flujo Fondos'!#REF!/1000000</f>
        <v>#REF!</v>
      </c>
      <c r="E4" s="74" t="e">
        <f>+'Flujo Fondos'!#REF!/1000000</f>
        <v>#REF!</v>
      </c>
      <c r="F4" s="5" t="e">
        <f>+'Flujo Fondos'!#REF!</f>
        <v>#REF!</v>
      </c>
    </row>
    <row r="5" spans="2:6" x14ac:dyDescent="0.25">
      <c r="B5" s="73" t="e">
        <f>+'Flujo Fondos'!#REF!</f>
        <v>#REF!</v>
      </c>
      <c r="C5" s="74" t="e">
        <f>+'Flujo Fondos'!#REF!/1000000</f>
        <v>#REF!</v>
      </c>
      <c r="D5" s="74" t="e">
        <f>+'Flujo Fondos'!#REF!/1000000</f>
        <v>#REF!</v>
      </c>
      <c r="E5" s="74" t="e">
        <f>+'Flujo Fondos'!#REF!/1000000</f>
        <v>#REF!</v>
      </c>
      <c r="F5" s="5" t="e">
        <f>+'Flujo Fondos'!#REF!</f>
        <v>#REF!</v>
      </c>
    </row>
    <row r="6" spans="2:6" x14ac:dyDescent="0.25">
      <c r="B6" s="73" t="str">
        <f>+'Flujo Fondos'!A5</f>
        <v/>
      </c>
      <c r="C6" s="74">
        <f>+'Flujo Fondos'!C5/1000000</f>
        <v>0</v>
      </c>
      <c r="D6" s="74">
        <f>+'Flujo Fondos'!E5/1000000</f>
        <v>0</v>
      </c>
      <c r="E6" s="74">
        <f>+'Flujo Fondos'!G5/1000000</f>
        <v>0</v>
      </c>
      <c r="F6" s="5" t="str">
        <f>+'Flujo Fondos'!I5</f>
        <v/>
      </c>
    </row>
    <row r="7" spans="2:6" x14ac:dyDescent="0.25">
      <c r="B7" s="73" t="str">
        <f>+'Flujo Fondos'!A6</f>
        <v/>
      </c>
      <c r="C7" s="74">
        <f>+'Flujo Fondos'!C6/1000000</f>
        <v>0</v>
      </c>
      <c r="D7" s="74">
        <f>+'Flujo Fondos'!E6/1000000</f>
        <v>0</v>
      </c>
      <c r="E7" s="74">
        <f>+'Flujo Fondos'!G6/1000000</f>
        <v>0</v>
      </c>
      <c r="F7" s="5" t="str">
        <f>+'Flujo Fondos'!I6</f>
        <v/>
      </c>
    </row>
    <row r="8" spans="2:6" x14ac:dyDescent="0.25">
      <c r="B8" s="73" t="str">
        <f>+'Flujo Fondos'!A7</f>
        <v/>
      </c>
      <c r="C8" s="74">
        <f>+'Flujo Fondos'!C7/1000000</f>
        <v>0</v>
      </c>
      <c r="D8" s="74">
        <f>+'Flujo Fondos'!E7/1000000</f>
        <v>0</v>
      </c>
      <c r="E8" s="74">
        <f>+'Flujo Fondos'!G7/1000000</f>
        <v>0</v>
      </c>
      <c r="F8" s="5" t="str">
        <f>+'Flujo Fondos'!I7</f>
        <v/>
      </c>
    </row>
    <row r="9" spans="2:6" x14ac:dyDescent="0.25">
      <c r="B9" s="73" t="str">
        <f>+'Flujo Fondos'!A8</f>
        <v/>
      </c>
      <c r="C9" s="74">
        <f>+'Flujo Fondos'!C8/1000000</f>
        <v>0</v>
      </c>
      <c r="D9" s="74">
        <f>+'Flujo Fondos'!E8/1000000</f>
        <v>0</v>
      </c>
      <c r="E9" s="74">
        <f>+'Flujo Fondos'!G8/1000000</f>
        <v>0</v>
      </c>
      <c r="F9" s="5" t="str">
        <f>+'Flujo Fondos'!I8</f>
        <v/>
      </c>
    </row>
    <row r="10" spans="2:6" x14ac:dyDescent="0.25">
      <c r="B10" s="73" t="str">
        <f>+'Flujo Fondos'!A9</f>
        <v/>
      </c>
      <c r="C10" s="74">
        <f>+'Flujo Fondos'!C9/1000000</f>
        <v>0</v>
      </c>
      <c r="D10" s="74">
        <f>+'Flujo Fondos'!E9/1000000</f>
        <v>0</v>
      </c>
      <c r="E10" s="74">
        <f>+'Flujo Fondos'!G9/1000000</f>
        <v>0</v>
      </c>
      <c r="F10" s="5" t="str">
        <f>+'Flujo Fondos'!I9</f>
        <v/>
      </c>
    </row>
    <row r="11" spans="2:6" x14ac:dyDescent="0.25">
      <c r="B11" s="73" t="str">
        <f>+'Flujo Fondos'!A10</f>
        <v/>
      </c>
      <c r="C11" s="74">
        <f>+'Flujo Fondos'!C10/1000000</f>
        <v>0</v>
      </c>
      <c r="D11" s="74">
        <f>+'Flujo Fondos'!E10/1000000</f>
        <v>0</v>
      </c>
      <c r="E11" s="74">
        <f>+'Flujo Fondos'!G10/1000000</f>
        <v>0</v>
      </c>
      <c r="F11" s="5" t="str">
        <f>+'Flujo Fondos'!I10</f>
        <v/>
      </c>
    </row>
    <row r="12" spans="2:6" x14ac:dyDescent="0.25">
      <c r="B12" s="73" t="str">
        <f>+'Flujo Fondos'!A11</f>
        <v/>
      </c>
      <c r="C12" s="74">
        <f>+'Flujo Fondos'!C11/1000000</f>
        <v>0</v>
      </c>
      <c r="D12" s="74">
        <f>+'Flujo Fondos'!E11/1000000</f>
        <v>0</v>
      </c>
      <c r="E12" s="74">
        <f>+'Flujo Fondos'!G11/1000000</f>
        <v>0</v>
      </c>
      <c r="F12" s="5" t="str">
        <f>+'Flujo Fondos'!I11</f>
        <v/>
      </c>
    </row>
    <row r="13" spans="2:6" x14ac:dyDescent="0.25">
      <c r="B13" s="73" t="str">
        <f>+'Flujo Fondos'!A12</f>
        <v/>
      </c>
      <c r="C13" s="74">
        <f>+'Flujo Fondos'!C12/1000000</f>
        <v>0</v>
      </c>
      <c r="D13" s="74">
        <f>+'Flujo Fondos'!E12/1000000</f>
        <v>0</v>
      </c>
      <c r="E13" s="74">
        <f>+'Flujo Fondos'!G12/1000000</f>
        <v>0</v>
      </c>
      <c r="F13" s="5" t="str">
        <f>+'Flujo Fondos'!I12</f>
        <v/>
      </c>
    </row>
    <row r="14" spans="2:6" x14ac:dyDescent="0.25">
      <c r="B14" s="73" t="str">
        <f>+'Flujo Fondos'!A13</f>
        <v/>
      </c>
      <c r="C14" s="74">
        <f>+'Flujo Fondos'!C13/1000000</f>
        <v>0</v>
      </c>
      <c r="D14" s="74">
        <f>+'Flujo Fondos'!E13/1000000</f>
        <v>0</v>
      </c>
      <c r="E14" s="74">
        <f>+'Flujo Fondos'!G13/1000000</f>
        <v>0</v>
      </c>
      <c r="F14" s="5" t="str">
        <f>+'Flujo Fondos'!I13</f>
        <v/>
      </c>
    </row>
    <row r="15" spans="2:6" x14ac:dyDescent="0.25">
      <c r="B15" s="73" t="str">
        <f>+'Flujo Fondos'!A14</f>
        <v/>
      </c>
      <c r="C15" s="74">
        <f>+'Flujo Fondos'!C14/1000000</f>
        <v>0</v>
      </c>
      <c r="D15" s="74">
        <f>+'Flujo Fondos'!E14/1000000</f>
        <v>0</v>
      </c>
      <c r="E15" s="74">
        <f>+'Flujo Fondos'!G14/1000000</f>
        <v>0</v>
      </c>
      <c r="F15" s="5" t="str">
        <f>+'Flujo Fondos'!I14</f>
        <v/>
      </c>
    </row>
    <row r="16" spans="2:6" x14ac:dyDescent="0.25">
      <c r="B16" s="73" t="str">
        <f>+'Flujo Fondos'!A15</f>
        <v/>
      </c>
      <c r="C16" s="74">
        <f>+'Flujo Fondos'!C15/1000000</f>
        <v>0</v>
      </c>
      <c r="D16" s="74">
        <f>+'Flujo Fondos'!E15/1000000</f>
        <v>0</v>
      </c>
      <c r="E16" s="74">
        <f>+'Flujo Fondos'!G15/1000000</f>
        <v>0</v>
      </c>
      <c r="F16" s="5" t="str">
        <f>+'Flujo Fondos'!I15</f>
        <v/>
      </c>
    </row>
    <row r="17" spans="2:6" x14ac:dyDescent="0.25">
      <c r="B17" s="73" t="str">
        <f>+'Flujo Fondos'!A16</f>
        <v/>
      </c>
      <c r="C17" s="74">
        <f>+'Flujo Fondos'!C16/1000000</f>
        <v>0</v>
      </c>
      <c r="D17" s="74">
        <f>+'Flujo Fondos'!E16/1000000</f>
        <v>0</v>
      </c>
      <c r="E17" s="74">
        <f>+'Flujo Fondos'!G16/1000000</f>
        <v>0</v>
      </c>
      <c r="F17" s="5" t="str">
        <f>+'Flujo Fondos'!I16</f>
        <v/>
      </c>
    </row>
    <row r="18" spans="2:6" x14ac:dyDescent="0.25">
      <c r="B18" s="73" t="str">
        <f>+'Flujo Fondos'!A17</f>
        <v/>
      </c>
      <c r="C18" s="74">
        <f>+'Flujo Fondos'!C17/1000000</f>
        <v>0</v>
      </c>
      <c r="D18" s="74">
        <f>+'Flujo Fondos'!E17/1000000</f>
        <v>0</v>
      </c>
      <c r="E18" s="74">
        <f>+'Flujo Fondos'!G17/1000000</f>
        <v>0</v>
      </c>
      <c r="F18" s="5" t="str">
        <f>+'Flujo Fondos'!I17</f>
        <v/>
      </c>
    </row>
    <row r="19" spans="2:6" x14ac:dyDescent="0.25">
      <c r="B19" s="73" t="str">
        <f>+'Flujo Fondos'!A18</f>
        <v/>
      </c>
      <c r="C19" s="74">
        <f>+'Flujo Fondos'!C18/1000000</f>
        <v>0</v>
      </c>
      <c r="D19" s="74">
        <f>+'Flujo Fondos'!E18/1000000</f>
        <v>0</v>
      </c>
      <c r="E19" s="74">
        <f>+'Flujo Fondos'!G18/1000000</f>
        <v>0</v>
      </c>
      <c r="F19" s="5" t="str">
        <f>+'Flujo Fondos'!I18</f>
        <v/>
      </c>
    </row>
    <row r="20" spans="2:6" x14ac:dyDescent="0.25">
      <c r="B20" s="73" t="str">
        <f>+'Flujo Fondos'!A19</f>
        <v/>
      </c>
      <c r="C20" s="74">
        <f>+'Flujo Fondos'!C19/1000000</f>
        <v>0</v>
      </c>
      <c r="D20" s="74">
        <f>+'Flujo Fondos'!E19/1000000</f>
        <v>0</v>
      </c>
      <c r="E20" s="74">
        <f>+'Flujo Fondos'!G19/1000000</f>
        <v>0</v>
      </c>
      <c r="F20" s="5" t="str">
        <f>+'Flujo Fondos'!I19</f>
        <v/>
      </c>
    </row>
    <row r="21" spans="2:6" x14ac:dyDescent="0.25">
      <c r="B21" s="73" t="str">
        <f>+'Flujo Fondos'!A20</f>
        <v/>
      </c>
      <c r="C21" s="74">
        <f>+'Flujo Fondos'!C20/1000000</f>
        <v>0</v>
      </c>
      <c r="D21" s="74">
        <f>+'Flujo Fondos'!E20/1000000</f>
        <v>0</v>
      </c>
      <c r="E21" s="74">
        <f>+'Flujo Fondos'!G20/1000000</f>
        <v>0</v>
      </c>
      <c r="F21" s="5" t="str">
        <f>+'Flujo Fondos'!I20</f>
        <v/>
      </c>
    </row>
    <row r="22" spans="2:6" x14ac:dyDescent="0.25">
      <c r="B22" s="73" t="str">
        <f>+'Flujo Fondos'!A21</f>
        <v/>
      </c>
      <c r="C22" s="74">
        <f>+'Flujo Fondos'!C21/1000000</f>
        <v>0</v>
      </c>
      <c r="D22" s="74">
        <f>+'Flujo Fondos'!E21/1000000</f>
        <v>0</v>
      </c>
      <c r="E22" s="74">
        <f>+'Flujo Fondos'!G21/1000000</f>
        <v>0</v>
      </c>
      <c r="F22" s="5" t="str">
        <f>+'Flujo Fondos'!I21</f>
        <v/>
      </c>
    </row>
    <row r="23" spans="2:6" x14ac:dyDescent="0.25">
      <c r="B23" s="73" t="str">
        <f>+'Flujo Fondos'!A22</f>
        <v/>
      </c>
      <c r="C23" s="74"/>
      <c r="D23" s="74"/>
      <c r="E23" s="74"/>
      <c r="F2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Portafolio</vt:lpstr>
      <vt:lpstr>Calculos</vt:lpstr>
      <vt:lpstr>Flujo Fondos</vt:lpstr>
      <vt:lpstr>Grafico</vt:lpstr>
      <vt:lpstr>Gráfico1</vt:lpstr>
      <vt:lpstr>Portafolio!Área_de_impresión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Rial</dc:creator>
  <cp:lastModifiedBy>Sebastián Carvalho</cp:lastModifiedBy>
  <cp:lastPrinted>2020-09-24T14:43:14Z</cp:lastPrinted>
  <dcterms:created xsi:type="dcterms:W3CDTF">2016-03-03T17:56:13Z</dcterms:created>
  <dcterms:modified xsi:type="dcterms:W3CDTF">2024-06-25T16:06:55Z</dcterms:modified>
</cp:coreProperties>
</file>