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NFORMES\Emision de ONs\CONAHORRO IV\2024 - 12 - Conahorro IV 84m Dic 31\"/>
    </mc:Choice>
  </mc:AlternateContent>
  <workbookProtection workbookAlgorithmName="SHA-512" workbookHashValue="61F6GZU8pk8if8/H540RI1/l0jhUDNvaFvCdyXk1+K9AMZ7RQPPXtE+2bZArmZLQPDXmhVUQJ+Muz7S/3wZ2Dw==" workbookSaltValue="idUHe3OD+6r/DOz37UYj4Q==" workbookSpinCount="100000" lockStructure="1"/>
  <bookViews>
    <workbookView xWindow="20280" yWindow="-120" windowWidth="20730" windowHeight="11160"/>
  </bookViews>
  <sheets>
    <sheet name="Portafolio" sheetId="3" r:id="rId1"/>
    <sheet name="Calculos" sheetId="1" state="hidden" r:id="rId2"/>
    <sheet name="Flujo Fondos" sheetId="4" r:id="rId3"/>
  </sheets>
  <definedNames>
    <definedName name="_xlnm.Print_Area" localSheetId="0">Portafolio!$A$1:$J$9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 s="1"/>
  <c r="H27" i="1"/>
  <c r="H26" i="1" l="1"/>
  <c r="A33" i="4" l="1"/>
  <c r="A34" i="4"/>
  <c r="A35" i="4"/>
  <c r="A36" i="4"/>
  <c r="A37" i="4"/>
  <c r="A38" i="4"/>
  <c r="A39" i="4"/>
  <c r="A40" i="4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3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D30" i="1"/>
  <c r="E30" i="1" l="1"/>
  <c r="D31" i="1"/>
  <c r="E31" i="1" l="1"/>
  <c r="D32" i="1"/>
  <c r="E32" i="1" l="1"/>
  <c r="D33" i="1"/>
  <c r="D34" i="1" l="1"/>
  <c r="E33" i="1"/>
  <c r="A33" i="1" s="1"/>
  <c r="C33" i="1" s="1"/>
  <c r="F33" i="1" s="1"/>
  <c r="D9" i="3"/>
  <c r="E34" i="1" l="1"/>
  <c r="A34" i="1" s="1"/>
  <c r="C34" i="1" s="1"/>
  <c r="F34" i="1" s="1"/>
  <c r="G34" i="1" s="1"/>
  <c r="A6" i="1" l="1"/>
  <c r="F6" i="1" s="1"/>
  <c r="A7" i="1"/>
  <c r="C7" i="1" s="1"/>
  <c r="H36" i="4"/>
  <c r="F7" i="1" l="1"/>
  <c r="A9" i="1"/>
  <c r="C9" i="1" s="1"/>
  <c r="A8" i="1" l="1"/>
  <c r="C8" i="1" s="1"/>
  <c r="F8" i="1" s="1"/>
  <c r="G8" i="1" s="1"/>
  <c r="A10" i="1"/>
  <c r="C10" i="1" s="1"/>
  <c r="F9" i="1"/>
  <c r="A11" i="1" l="1"/>
  <c r="C11" i="1" s="1"/>
  <c r="F10" i="1"/>
  <c r="A12" i="1" l="1"/>
  <c r="C12" i="1" s="1"/>
  <c r="F11" i="1"/>
  <c r="G11" i="1" s="1"/>
  <c r="G9" i="1"/>
  <c r="G10" i="1"/>
  <c r="G7" i="1"/>
  <c r="A13" i="1" l="1"/>
  <c r="C13" i="1" s="1"/>
  <c r="F12" i="1"/>
  <c r="G12" i="1" s="1"/>
  <c r="M6" i="1"/>
  <c r="K7" i="1" l="1"/>
  <c r="L7" i="1" s="1"/>
  <c r="R7" i="1" s="1"/>
  <c r="A14" i="1"/>
  <c r="C14" i="1" s="1"/>
  <c r="F13" i="1"/>
  <c r="G13" i="1" s="1"/>
  <c r="T7" i="1"/>
  <c r="O6" i="1"/>
  <c r="A15" i="1" l="1"/>
  <c r="C15" i="1" s="1"/>
  <c r="F14" i="1"/>
  <c r="G14" i="1" s="1"/>
  <c r="A16" i="1" l="1"/>
  <c r="C16" i="1" s="1"/>
  <c r="F15" i="1"/>
  <c r="G15" i="1" s="1"/>
  <c r="A17" i="1" l="1"/>
  <c r="C17" i="1" s="1"/>
  <c r="F16" i="1"/>
  <c r="G16" i="1" s="1"/>
  <c r="A18" i="1" l="1"/>
  <c r="C18" i="1" s="1"/>
  <c r="F17" i="1"/>
  <c r="G17" i="1" s="1"/>
  <c r="A19" i="1" l="1"/>
  <c r="C19" i="1" s="1"/>
  <c r="F18" i="1"/>
  <c r="G18" i="1" s="1"/>
  <c r="I34" i="4"/>
  <c r="I35" i="4"/>
  <c r="I36" i="4"/>
  <c r="I37" i="4"/>
  <c r="I38" i="4"/>
  <c r="I39" i="4"/>
  <c r="I40" i="4"/>
  <c r="A20" i="1" l="1"/>
  <c r="C20" i="1" s="1"/>
  <c r="F19" i="1"/>
  <c r="G19" i="1" s="1"/>
  <c r="F20" i="1" l="1"/>
  <c r="G20" i="1" s="1"/>
  <c r="A21" i="1"/>
  <c r="C21" i="1" s="1"/>
  <c r="F21" i="1" l="1"/>
  <c r="A22" i="1"/>
  <c r="C22" i="1" s="1"/>
  <c r="C34" i="4"/>
  <c r="E34" i="4"/>
  <c r="C35" i="4"/>
  <c r="E35" i="4"/>
  <c r="G21" i="1" l="1"/>
  <c r="F22" i="1"/>
  <c r="G22" i="1" s="1"/>
  <c r="A23" i="1"/>
  <c r="C23" i="1" s="1"/>
  <c r="G35" i="4"/>
  <c r="G34" i="4"/>
  <c r="F23" i="1" l="1"/>
  <c r="A24" i="1"/>
  <c r="C24" i="1" s="1"/>
  <c r="G23" i="1" l="1"/>
  <c r="F24" i="1"/>
  <c r="G24" i="1" s="1"/>
  <c r="A25" i="1"/>
  <c r="C25" i="1" s="1"/>
  <c r="F25" i="1" l="1"/>
  <c r="A26" i="1"/>
  <c r="C26" i="1" s="1"/>
  <c r="G25" i="1" l="1"/>
  <c r="F26" i="1"/>
  <c r="G26" i="1" s="1"/>
  <c r="A27" i="1"/>
  <c r="C27" i="1" s="1"/>
  <c r="F27" i="1" l="1"/>
  <c r="A28" i="1"/>
  <c r="C28" i="1" s="1"/>
  <c r="G27" i="1" l="1"/>
  <c r="F28" i="1"/>
  <c r="A29" i="1"/>
  <c r="C29" i="1" s="1"/>
  <c r="F29" i="1" l="1"/>
  <c r="A30" i="1"/>
  <c r="C30" i="1" s="1"/>
  <c r="G28" i="1"/>
  <c r="G29" i="1" l="1"/>
  <c r="F30" i="1"/>
  <c r="G30" i="1" s="1"/>
  <c r="A31" i="1"/>
  <c r="C31" i="1" s="1"/>
  <c r="F31" i="1" l="1"/>
  <c r="G31" i="1" l="1"/>
  <c r="A32" i="1"/>
  <c r="C32" i="1" s="1"/>
  <c r="F32" i="1" s="1"/>
  <c r="E38" i="4"/>
  <c r="E39" i="4"/>
  <c r="E40" i="4"/>
  <c r="G32" i="1" l="1"/>
  <c r="G33" i="1"/>
  <c r="C38" i="4"/>
  <c r="G38" i="4" s="1"/>
  <c r="C40" i="4"/>
  <c r="G40" i="4" s="1"/>
  <c r="C39" i="4"/>
  <c r="G39" i="4" s="1"/>
  <c r="C36" i="4" l="1"/>
  <c r="C37" i="4"/>
  <c r="E36" i="4"/>
  <c r="G36" i="4" l="1"/>
  <c r="E37" i="4"/>
  <c r="G37" i="4" s="1"/>
  <c r="E33" i="4" l="1"/>
  <c r="C33" i="4" l="1"/>
  <c r="G33" i="4" s="1"/>
  <c r="E5" i="4" l="1"/>
  <c r="I33" i="4"/>
  <c r="I5" i="4" l="1"/>
  <c r="Q10" i="1" l="1"/>
  <c r="Q21" i="1"/>
  <c r="Q20" i="1"/>
  <c r="Q28" i="1"/>
  <c r="Q31" i="1"/>
  <c r="Q17" i="1"/>
  <c r="Q22" i="1"/>
  <c r="C20" i="4" s="1"/>
  <c r="Q7" i="1"/>
  <c r="C5" i="4" s="1"/>
  <c r="Q11" i="1"/>
  <c r="N7" i="1"/>
  <c r="Q29" i="1"/>
  <c r="Q13" i="1"/>
  <c r="Q23" i="1"/>
  <c r="Q27" i="1"/>
  <c r="O7" i="1"/>
  <c r="Q9" i="1"/>
  <c r="Q8" i="1"/>
  <c r="C6" i="4" s="1"/>
  <c r="Q15" i="1"/>
  <c r="Q16" i="1"/>
  <c r="C14" i="4" s="1"/>
  <c r="Q26" i="1"/>
  <c r="Q14" i="1"/>
  <c r="Q33" i="1"/>
  <c r="Q18" i="1"/>
  <c r="Q19" i="1"/>
  <c r="Q25" i="1"/>
  <c r="Q12" i="1"/>
  <c r="M7" i="1"/>
  <c r="Q24" i="1"/>
  <c r="C15" i="4" l="1"/>
  <c r="C25" i="4"/>
  <c r="C31" i="4"/>
  <c r="T8" i="1"/>
  <c r="I6" i="4" s="1"/>
  <c r="K8" i="1"/>
  <c r="L8" i="1" s="1"/>
  <c r="N8" i="1" s="1"/>
  <c r="C24" i="4"/>
  <c r="C8" i="4"/>
  <c r="C22" i="4"/>
  <c r="C7" i="4"/>
  <c r="C27" i="4"/>
  <c r="C17" i="4"/>
  <c r="C29" i="4"/>
  <c r="C10" i="4"/>
  <c r="C23" i="4"/>
  <c r="C13" i="4"/>
  <c r="C16" i="4"/>
  <c r="C9" i="4"/>
  <c r="C26" i="4"/>
  <c r="C18" i="4"/>
  <c r="C21" i="4"/>
  <c r="A5" i="4"/>
  <c r="G5" i="4"/>
  <c r="C12" i="4"/>
  <c r="M8" i="1"/>
  <c r="K9" i="1" s="1"/>
  <c r="C19" i="4"/>
  <c r="C11" i="4"/>
  <c r="L9" i="1" l="1"/>
  <c r="O9" i="1"/>
  <c r="R8" i="1"/>
  <c r="E6" i="4" s="1"/>
  <c r="G6" i="4" s="1"/>
  <c r="O8" i="1"/>
  <c r="T9" i="1"/>
  <c r="I7" i="4" s="1"/>
  <c r="M9" i="1"/>
  <c r="K10" i="1" s="1"/>
  <c r="R9" i="1" l="1"/>
  <c r="N9" i="1"/>
  <c r="A6" i="4"/>
  <c r="M10" i="1"/>
  <c r="K11" i="1" s="1"/>
  <c r="T10" i="1"/>
  <c r="I8" i="4" s="1"/>
  <c r="L11" i="1" l="1"/>
  <c r="O11" i="1"/>
  <c r="E7" i="4"/>
  <c r="G7" i="4" s="1"/>
  <c r="A7" i="4"/>
  <c r="O10" i="1"/>
  <c r="L10" i="1"/>
  <c r="M11" i="1"/>
  <c r="T11" i="1"/>
  <c r="I9" i="4" s="1"/>
  <c r="R11" i="1" l="1"/>
  <c r="N11" i="1"/>
  <c r="M12" i="1"/>
  <c r="K13" i="1" s="1"/>
  <c r="T12" i="1"/>
  <c r="I10" i="4" s="1"/>
  <c r="K12" i="1"/>
  <c r="R10" i="1"/>
  <c r="A8" i="4" s="1"/>
  <c r="N10" i="1"/>
  <c r="L13" i="1" l="1"/>
  <c r="O13" i="1"/>
  <c r="E9" i="4"/>
  <c r="G9" i="4" s="1"/>
  <c r="A9" i="4"/>
  <c r="E8" i="4"/>
  <c r="L12" i="1"/>
  <c r="O12" i="1"/>
  <c r="T13" i="1"/>
  <c r="I11" i="4" s="1"/>
  <c r="M13" i="1"/>
  <c r="R13" i="1" l="1"/>
  <c r="N13" i="1"/>
  <c r="K14" i="1"/>
  <c r="T14" i="1"/>
  <c r="I12" i="4" s="1"/>
  <c r="M14" i="1"/>
  <c r="K15" i="1" s="1"/>
  <c r="N12" i="1"/>
  <c r="R12" i="1"/>
  <c r="A10" i="4" s="1"/>
  <c r="G8" i="4"/>
  <c r="L15" i="1" l="1"/>
  <c r="O15" i="1"/>
  <c r="E11" i="4"/>
  <c r="G11" i="4" s="1"/>
  <c r="A11" i="4"/>
  <c r="E10" i="4"/>
  <c r="M15" i="1"/>
  <c r="T15" i="1"/>
  <c r="I13" i="4" s="1"/>
  <c r="O14" i="1"/>
  <c r="L14" i="1"/>
  <c r="R15" i="1" l="1"/>
  <c r="N15" i="1"/>
  <c r="T16" i="1"/>
  <c r="I14" i="4" s="1"/>
  <c r="M16" i="1"/>
  <c r="K17" i="1" s="1"/>
  <c r="K16" i="1"/>
  <c r="R14" i="1"/>
  <c r="A12" i="4" s="1"/>
  <c r="N14" i="1"/>
  <c r="G10" i="4"/>
  <c r="E13" i="4" l="1"/>
  <c r="G13" i="4" s="1"/>
  <c r="A13" i="4"/>
  <c r="L17" i="1"/>
  <c r="O17" i="1"/>
  <c r="E12" i="4"/>
  <c r="O16" i="1"/>
  <c r="L16" i="1"/>
  <c r="T17" i="1"/>
  <c r="I15" i="4" s="1"/>
  <c r="M17" i="1"/>
  <c r="R17" i="1" l="1"/>
  <c r="N17" i="1"/>
  <c r="R16" i="1"/>
  <c r="A14" i="4" s="1"/>
  <c r="N16" i="1"/>
  <c r="K18" i="1"/>
  <c r="M18" i="1"/>
  <c r="K19" i="1" s="1"/>
  <c r="T18" i="1"/>
  <c r="I16" i="4" s="1"/>
  <c r="G12" i="4"/>
  <c r="E15" i="4" l="1"/>
  <c r="G15" i="4" s="1"/>
  <c r="A15" i="4"/>
  <c r="L19" i="1"/>
  <c r="O19" i="1"/>
  <c r="T19" i="1"/>
  <c r="I17" i="4" s="1"/>
  <c r="M19" i="1"/>
  <c r="L18" i="1"/>
  <c r="O18" i="1"/>
  <c r="E14" i="4"/>
  <c r="G14" i="4" s="1"/>
  <c r="R19" i="1" l="1"/>
  <c r="N19" i="1"/>
  <c r="N18" i="1"/>
  <c r="R18" i="1"/>
  <c r="A16" i="4" s="1"/>
  <c r="T20" i="1"/>
  <c r="I18" i="4" s="1"/>
  <c r="K20" i="1"/>
  <c r="M20" i="1"/>
  <c r="K21" i="1" s="1"/>
  <c r="E17" i="4" l="1"/>
  <c r="G17" i="4" s="1"/>
  <c r="A17" i="4"/>
  <c r="L21" i="1"/>
  <c r="O21" i="1"/>
  <c r="M21" i="1"/>
  <c r="T21" i="1"/>
  <c r="I19" i="4" s="1"/>
  <c r="O20" i="1"/>
  <c r="L20" i="1"/>
  <c r="E16" i="4"/>
  <c r="G16" i="4" s="1"/>
  <c r="R21" i="1" l="1"/>
  <c r="N21" i="1"/>
  <c r="N20" i="1"/>
  <c r="R20" i="1"/>
  <c r="A18" i="4" s="1"/>
  <c r="M22" i="1"/>
  <c r="K23" i="1" s="1"/>
  <c r="T22" i="1"/>
  <c r="I20" i="4" s="1"/>
  <c r="K22" i="1"/>
  <c r="L23" i="1" l="1"/>
  <c r="O23" i="1"/>
  <c r="E19" i="4"/>
  <c r="G19" i="4" s="1"/>
  <c r="A19" i="4"/>
  <c r="M23" i="1"/>
  <c r="T23" i="1"/>
  <c r="I21" i="4" s="1"/>
  <c r="E18" i="4"/>
  <c r="G18" i="4" s="1"/>
  <c r="O22" i="1"/>
  <c r="L22" i="1"/>
  <c r="R23" i="1" l="1"/>
  <c r="N23" i="1"/>
  <c r="R22" i="1"/>
  <c r="A20" i="4" s="1"/>
  <c r="N22" i="1"/>
  <c r="K24" i="1"/>
  <c r="T24" i="1"/>
  <c r="I22" i="4" s="1"/>
  <c r="M24" i="1"/>
  <c r="K25" i="1" s="1"/>
  <c r="E21" i="4" l="1"/>
  <c r="G21" i="4" s="1"/>
  <c r="A21" i="4"/>
  <c r="L25" i="1"/>
  <c r="O25" i="1"/>
  <c r="T25" i="1"/>
  <c r="I23" i="4" s="1"/>
  <c r="M25" i="1"/>
  <c r="L24" i="1"/>
  <c r="O24" i="1"/>
  <c r="E20" i="4"/>
  <c r="G20" i="4" s="1"/>
  <c r="R25" i="1" l="1"/>
  <c r="N25" i="1"/>
  <c r="N24" i="1"/>
  <c r="R24" i="1"/>
  <c r="A22" i="4" s="1"/>
  <c r="T26" i="1"/>
  <c r="I24" i="4" s="1"/>
  <c r="K26" i="1"/>
  <c r="M26" i="1"/>
  <c r="K27" i="1" s="1"/>
  <c r="E23" i="4" l="1"/>
  <c r="G23" i="4" s="1"/>
  <c r="A23" i="4"/>
  <c r="L27" i="1"/>
  <c r="O27" i="1"/>
  <c r="L26" i="1"/>
  <c r="O26" i="1"/>
  <c r="E22" i="4"/>
  <c r="G22" i="4" s="1"/>
  <c r="M27" i="1"/>
  <c r="T27" i="1"/>
  <c r="I25" i="4" s="1"/>
  <c r="R27" i="1" l="1"/>
  <c r="N27" i="1"/>
  <c r="K28" i="1"/>
  <c r="T28" i="1"/>
  <c r="I26" i="4" s="1"/>
  <c r="M28" i="1"/>
  <c r="K29" i="1" s="1"/>
  <c r="R26" i="1"/>
  <c r="A24" i="4" s="1"/>
  <c r="N26" i="1"/>
  <c r="L29" i="1" l="1"/>
  <c r="O29" i="1"/>
  <c r="E25" i="4"/>
  <c r="G25" i="4" s="1"/>
  <c r="A25" i="4"/>
  <c r="E24" i="4"/>
  <c r="G24" i="4" s="1"/>
  <c r="M29" i="1"/>
  <c r="J30" i="1" s="1"/>
  <c r="Q30" i="1" s="1"/>
  <c r="T29" i="1"/>
  <c r="I27" i="4" s="1"/>
  <c r="O28" i="1"/>
  <c r="L28" i="1"/>
  <c r="R29" i="1" l="1"/>
  <c r="N29" i="1"/>
  <c r="C28" i="4"/>
  <c r="K30" i="1"/>
  <c r="M30" i="1"/>
  <c r="K31" i="1" s="1"/>
  <c r="T30" i="1"/>
  <c r="I28" i="4" s="1"/>
  <c r="N28" i="1"/>
  <c r="R28" i="1"/>
  <c r="A26" i="4" s="1"/>
  <c r="L31" i="1" l="1"/>
  <c r="O31" i="1"/>
  <c r="E27" i="4"/>
  <c r="G27" i="4" s="1"/>
  <c r="A27" i="4"/>
  <c r="E26" i="4"/>
  <c r="G26" i="4" s="1"/>
  <c r="M31" i="1"/>
  <c r="J32" i="1" s="1"/>
  <c r="Q32" i="1" s="1"/>
  <c r="T31" i="1"/>
  <c r="I29" i="4" s="1"/>
  <c r="L30" i="1"/>
  <c r="O30" i="1"/>
  <c r="R31" i="1" l="1"/>
  <c r="N31" i="1"/>
  <c r="C30" i="4"/>
  <c r="T32" i="1"/>
  <c r="I30" i="4" s="1"/>
  <c r="K32" i="1"/>
  <c r="M32" i="1"/>
  <c r="K33" i="1" s="1"/>
  <c r="N30" i="1"/>
  <c r="R30" i="1"/>
  <c r="A28" i="4" s="1"/>
  <c r="E29" i="4" l="1"/>
  <c r="G29" i="4" s="1"/>
  <c r="A29" i="4"/>
  <c r="L33" i="1"/>
  <c r="O33" i="1"/>
  <c r="E28" i="4"/>
  <c r="G28" i="4" s="1"/>
  <c r="T33" i="1"/>
  <c r="I31" i="4" s="1"/>
  <c r="M33" i="1"/>
  <c r="O2" i="1" s="1"/>
  <c r="O32" i="1"/>
  <c r="L32" i="1"/>
  <c r="J34" i="1" l="1"/>
  <c r="Q34" i="1" s="1"/>
  <c r="H7" i="3"/>
  <c r="R33" i="1"/>
  <c r="N33" i="1"/>
  <c r="C32" i="4"/>
  <c r="C41" i="4" s="1"/>
  <c r="T34" i="1"/>
  <c r="I32" i="4" s="1"/>
  <c r="M34" i="1"/>
  <c r="K34" i="1"/>
  <c r="R32" i="1"/>
  <c r="A30" i="4" s="1"/>
  <c r="N32" i="1"/>
  <c r="E31" i="4" l="1"/>
  <c r="G31" i="4" s="1"/>
  <c r="A31" i="4"/>
  <c r="E30" i="4"/>
  <c r="G30" i="4" s="1"/>
  <c r="L34" i="1"/>
  <c r="O34" i="1"/>
  <c r="R34" i="1" l="1"/>
  <c r="A32" i="4" s="1"/>
  <c r="N34" i="1"/>
  <c r="F7" i="3"/>
  <c r="F9" i="3" s="1"/>
  <c r="J7" i="3" l="1"/>
  <c r="J9" i="3" s="1"/>
  <c r="H9" i="3"/>
  <c r="I41" i="4" s="1"/>
  <c r="E32" i="4"/>
  <c r="G32" i="4" l="1"/>
  <c r="G41" i="4" s="1"/>
  <c r="E41" i="4"/>
</calcChain>
</file>

<file path=xl/sharedStrings.xml><?xml version="1.0" encoding="utf-8"?>
<sst xmlns="http://schemas.openxmlformats.org/spreadsheetml/2006/main" count="34" uniqueCount="29">
  <si>
    <t>Intereses</t>
  </si>
  <si>
    <t xml:space="preserve">Tasa </t>
  </si>
  <si>
    <t>Brutos</t>
  </si>
  <si>
    <t>Netos</t>
  </si>
  <si>
    <t>IRPF =</t>
  </si>
  <si>
    <t>Capital</t>
  </si>
  <si>
    <t>Plazo emision (en semestres)</t>
  </si>
  <si>
    <t>Plazo repago Obligatorio</t>
  </si>
  <si>
    <t>Mes pago intereses</t>
  </si>
  <si>
    <t>ACTIVO</t>
  </si>
  <si>
    <t xml:space="preserve"> Amortizacion</t>
  </si>
  <si>
    <t>% Obligatoria</t>
  </si>
  <si>
    <t>USD Obligatoria</t>
  </si>
  <si>
    <t>TIR</t>
  </si>
  <si>
    <t>CAPITAL</t>
  </si>
  <si>
    <t>CRONOGRAMA DE PAGO</t>
  </si>
  <si>
    <t>INTERESES</t>
  </si>
  <si>
    <t>ACREDITADO EN BANCO</t>
  </si>
  <si>
    <t>TIR Bruta (Anual)</t>
  </si>
  <si>
    <t>Tasa anual devengada semestralmente</t>
  </si>
  <si>
    <t>PORTAFOLIO</t>
  </si>
  <si>
    <t>FF Neto IRPF</t>
  </si>
  <si>
    <t>(a vencer)</t>
  </si>
  <si>
    <t>INTERESES                  (A Vencer)</t>
  </si>
  <si>
    <t>TIR Neta Impuesto                    (Anual)</t>
  </si>
  <si>
    <t>SERIE</t>
  </si>
  <si>
    <t xml:space="preserve">TABLA DE CÁLCULO </t>
  </si>
  <si>
    <t>PORTAFOLIO DE INVERSIÓN</t>
  </si>
  <si>
    <t>Conahorro IV 84M Dic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</si>
</sst>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[$-F800]dddd\,\ mmmm\ dd\,\ yyyy"/>
    <numFmt numFmtId="166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9" borderId="0"/>
  </cellStyleXfs>
  <cellXfs count="10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6" fontId="5" fillId="7" borderId="0" xfId="4" applyNumberFormat="1" applyFont="1" applyFill="1" applyAlignment="1">
      <alignment horizontal="center" vertical="center"/>
    </xf>
    <xf numFmtId="166" fontId="0" fillId="7" borderId="0" xfId="4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6" fontId="5" fillId="8" borderId="16" xfId="4" applyNumberFormat="1" applyFont="1" applyFill="1" applyBorder="1" applyAlignment="1">
      <alignment horizontal="center" vertical="center"/>
    </xf>
    <xf numFmtId="166" fontId="0" fillId="8" borderId="16" xfId="4" applyNumberFormat="1" applyFont="1" applyFill="1" applyBorder="1" applyAlignment="1">
      <alignment horizontal="center" vertical="center"/>
    </xf>
    <xf numFmtId="166" fontId="5" fillId="8" borderId="16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165" fontId="5" fillId="6" borderId="16" xfId="0" applyNumberFormat="1" applyFont="1" applyFill="1" applyBorder="1" applyAlignment="1">
      <alignment horizontal="left" vertical="center"/>
    </xf>
    <xf numFmtId="0" fontId="5" fillId="0" borderId="1" xfId="0" applyFont="1" applyBorder="1"/>
    <xf numFmtId="166" fontId="5" fillId="0" borderId="1" xfId="0" applyNumberFormat="1" applyFont="1" applyBorder="1"/>
    <xf numFmtId="0" fontId="0" fillId="7" borderId="10" xfId="0" applyFill="1" applyBorder="1"/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9" fillId="2" borderId="1" xfId="0" applyFont="1" applyFill="1" applyBorder="1" applyAlignment="1">
      <alignment horizontal="center" vertical="center"/>
    </xf>
    <xf numFmtId="10" fontId="0" fillId="7" borderId="0" xfId="0" applyNumberFormat="1" applyFill="1"/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10" fontId="5" fillId="5" borderId="13" xfId="3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 applyProtection="1">
      <alignment horizontal="center" vertical="center"/>
      <protection locked="0"/>
    </xf>
    <xf numFmtId="3" fontId="0" fillId="7" borderId="0" xfId="0" applyNumberFormat="1" applyFill="1"/>
    <xf numFmtId="3" fontId="5" fillId="7" borderId="0" xfId="0" applyNumberFormat="1" applyFont="1" applyFill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0" fontId="6" fillId="2" borderId="13" xfId="3" applyNumberFormat="1" applyFont="1" applyFill="1" applyBorder="1" applyAlignment="1">
      <alignment horizontal="center" vertical="center"/>
    </xf>
    <xf numFmtId="10" fontId="5" fillId="7" borderId="0" xfId="3" applyNumberFormat="1" applyFont="1" applyFill="1" applyAlignment="1">
      <alignment horizontal="center" vertical="center"/>
    </xf>
    <xf numFmtId="10" fontId="5" fillId="8" borderId="16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0" fontId="11" fillId="7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3" fontId="5" fillId="3" borderId="19" xfId="0" applyNumberFormat="1" applyFont="1" applyFill="1" applyBorder="1"/>
    <xf numFmtId="10" fontId="5" fillId="3" borderId="19" xfId="3" applyNumberFormat="1" applyFont="1" applyFill="1" applyBorder="1"/>
    <xf numFmtId="0" fontId="13" fillId="0" borderId="0" xfId="0" applyFont="1" applyAlignment="1">
      <alignment vertical="center"/>
    </xf>
    <xf numFmtId="0" fontId="13" fillId="0" borderId="0" xfId="0" applyFont="1"/>
    <xf numFmtId="3" fontId="14" fillId="13" borderId="11" xfId="0" applyNumberFormat="1" applyFont="1" applyFill="1" applyBorder="1" applyAlignment="1">
      <alignment horizontal="center"/>
    </xf>
    <xf numFmtId="3" fontId="14" fillId="13" borderId="12" xfId="0" applyNumberFormat="1" applyFont="1" applyFill="1" applyBorder="1" applyAlignment="1">
      <alignment horizontal="center"/>
    </xf>
    <xf numFmtId="3" fontId="14" fillId="13" borderId="7" xfId="0" applyNumberFormat="1" applyFont="1" applyFill="1" applyBorder="1" applyAlignment="1">
      <alignment horizontal="center"/>
    </xf>
    <xf numFmtId="3" fontId="14" fillId="13" borderId="8" xfId="0" applyNumberFormat="1" applyFont="1" applyFill="1" applyBorder="1" applyAlignment="1">
      <alignment horizontal="center"/>
    </xf>
    <xf numFmtId="10" fontId="14" fillId="13" borderId="5" xfId="3" applyNumberFormat="1" applyFont="1" applyFill="1" applyBorder="1" applyAlignment="1">
      <alignment horizontal="center"/>
    </xf>
    <xf numFmtId="10" fontId="14" fillId="13" borderId="19" xfId="3" applyNumberFormat="1" applyFont="1" applyFill="1" applyBorder="1" applyAlignment="1">
      <alignment horizontal="center"/>
    </xf>
    <xf numFmtId="10" fontId="2" fillId="11" borderId="0" xfId="3" applyNumberFormat="1" applyFont="1" applyFill="1" applyAlignment="1" applyProtection="1">
      <alignment horizontal="right"/>
      <protection locked="0"/>
    </xf>
    <xf numFmtId="0" fontId="2" fillId="11" borderId="0" xfId="0" applyFont="1" applyFill="1" applyAlignment="1" applyProtection="1">
      <alignment horizontal="right"/>
      <protection locked="0"/>
    </xf>
    <xf numFmtId="3" fontId="3" fillId="11" borderId="6" xfId="1" applyNumberFormat="1" applyFont="1" applyFill="1" applyBorder="1" applyAlignment="1" applyProtection="1">
      <alignment horizontal="right" vertical="center"/>
      <protection locked="0"/>
    </xf>
    <xf numFmtId="12" fontId="0" fillId="0" borderId="0" xfId="0" applyNumberFormat="1"/>
    <xf numFmtId="9" fontId="0" fillId="0" borderId="0" xfId="0" applyNumberFormat="1"/>
    <xf numFmtId="10" fontId="5" fillId="3" borderId="19" xfId="0" applyNumberFormat="1" applyFont="1" applyFill="1" applyBorder="1"/>
    <xf numFmtId="0" fontId="8" fillId="12" borderId="1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3" fontId="3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1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</cellXfs>
  <cellStyles count="6">
    <cellStyle name="blp_column_header" xfId="5"/>
    <cellStyle name="Millares" xfId="4" builtinId="3"/>
    <cellStyle name="Millares 2" xfId="1"/>
    <cellStyle name="Millares 2 2" xfId="2"/>
    <cellStyle name="Normal" xfId="0" builtinId="0"/>
    <cellStyle name="Porcentaje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CC"/>
      <color rgb="FFFF3300"/>
      <color rgb="FFCCFF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179916</xdr:colOff>
      <xdr:row>1</xdr:row>
      <xdr:rowOff>110189</xdr:rowOff>
    </xdr:from>
    <xdr:to>
      <xdr:col>4</xdr:col>
      <xdr:colOff>63499</xdr:colOff>
      <xdr:row>5</xdr:row>
      <xdr:rowOff>95250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1166" y="417106"/>
          <a:ext cx="1407583" cy="895227"/>
        </a:xfrm>
        <a:prstGeom prst="downArrow">
          <a:avLst>
            <a:gd name="adj1" fmla="val 92353"/>
            <a:gd name="adj2" fmla="val 20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INGRESE  SU CAPITAL VIGENTE</a:t>
          </a:r>
          <a:r>
            <a:rPr lang="en-US" sz="1200" b="1" baseline="0"/>
            <a:t> EN CADA SERIE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72"/>
  <sheetViews>
    <sheetView showGridLines="0" tabSelected="1" view="pageBreakPreview" zoomScale="85" zoomScaleNormal="85" zoomScaleSheetLayoutView="85" workbookViewId="0">
      <selection activeCell="D7" sqref="D7"/>
    </sheetView>
  </sheetViews>
  <sheetFormatPr baseColWidth="10" defaultRowHeight="15" x14ac:dyDescent="0.25"/>
  <cols>
    <col min="1" max="1" width="5.7109375" bestFit="1" customWidth="1"/>
    <col min="2" max="2" width="35.7109375" bestFit="1" customWidth="1"/>
    <col min="3" max="3" width="3.28515625" customWidth="1"/>
    <col min="4" max="4" width="19.5703125" customWidth="1"/>
    <col min="5" max="5" width="3.7109375" customWidth="1"/>
    <col min="6" max="6" width="18.5703125" customWidth="1"/>
    <col min="7" max="7" width="3" customWidth="1"/>
    <col min="8" max="8" width="14.42578125" customWidth="1"/>
    <col min="9" max="9" width="3.85546875" customWidth="1"/>
    <col min="10" max="10" width="13.85546875" customWidth="1"/>
    <col min="13" max="17" width="11.42578125" customWidth="1"/>
  </cols>
  <sheetData>
    <row r="1" spans="1:29" ht="23.25" x14ac:dyDescent="0.25">
      <c r="A1" s="64" t="s">
        <v>27</v>
      </c>
      <c r="B1" s="64"/>
      <c r="C1" s="64"/>
      <c r="D1" s="64"/>
      <c r="E1" s="64"/>
      <c r="F1" s="64"/>
      <c r="G1" s="64"/>
      <c r="H1" s="64"/>
      <c r="I1" s="64"/>
      <c r="J1" s="6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x14ac:dyDescent="0.25">
      <c r="B2" s="8"/>
      <c r="C2" s="8"/>
      <c r="D2" s="8"/>
      <c r="E2" s="8"/>
      <c r="F2" s="31"/>
      <c r="G2" s="31"/>
      <c r="H2" s="31"/>
      <c r="I2" s="3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7" customHeight="1" x14ac:dyDescent="0.25">
      <c r="A3" s="65" t="s">
        <v>25</v>
      </c>
      <c r="B3" s="65" t="s">
        <v>9</v>
      </c>
      <c r="C3" s="8"/>
      <c r="D3" s="66"/>
      <c r="E3" s="8"/>
      <c r="F3" s="66" t="s">
        <v>23</v>
      </c>
      <c r="G3" s="31"/>
      <c r="H3" s="66" t="s">
        <v>18</v>
      </c>
      <c r="I3" s="31"/>
      <c r="J3" s="66" t="s">
        <v>24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x14ac:dyDescent="0.25">
      <c r="A4" s="65"/>
      <c r="B4" s="65"/>
      <c r="C4" s="8"/>
      <c r="D4" s="66"/>
      <c r="E4" s="8"/>
      <c r="F4" s="66" t="s">
        <v>22</v>
      </c>
      <c r="G4" s="32"/>
      <c r="H4" s="66"/>
      <c r="I4" s="31"/>
      <c r="J4" s="66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25">
      <c r="B5" s="9"/>
      <c r="C5" s="8"/>
      <c r="D5" s="9"/>
      <c r="E5" s="8"/>
      <c r="F5" s="9"/>
      <c r="G5" s="8"/>
      <c r="H5" s="8"/>
      <c r="I5" s="8"/>
      <c r="J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5.75" thickBot="1" x14ac:dyDescent="0.3"/>
    <row r="7" spans="1:29" ht="15.75" thickBot="1" x14ac:dyDescent="0.3">
      <c r="A7">
        <v>8</v>
      </c>
      <c r="B7" s="39" t="s">
        <v>28</v>
      </c>
      <c r="C7" s="8"/>
      <c r="D7" s="34"/>
      <c r="E7" s="35"/>
      <c r="F7" s="37">
        <f>+SUM(Calculos!L7:L35)</f>
        <v>0</v>
      </c>
      <c r="G7" s="8"/>
      <c r="H7" s="33">
        <f>ROUND(IF(D7=0,0,+Calculos!O2),3)</f>
        <v>0</v>
      </c>
      <c r="I7" s="30"/>
      <c r="J7" s="33">
        <f>H7*0.93</f>
        <v>0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5.75" thickBot="1" x14ac:dyDescent="0.3">
      <c r="B8" s="20"/>
      <c r="C8" s="8"/>
      <c r="D8" s="36"/>
      <c r="E8" s="35"/>
      <c r="F8" s="35"/>
      <c r="G8" s="8"/>
      <c r="H8" s="30"/>
      <c r="I8" s="30"/>
      <c r="J8" s="3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21.75" thickBot="1" x14ac:dyDescent="0.35">
      <c r="B9" s="29" t="s">
        <v>20</v>
      </c>
      <c r="C9" s="8"/>
      <c r="D9" s="38">
        <f>+D7</f>
        <v>0</v>
      </c>
      <c r="E9" s="35"/>
      <c r="F9" s="38">
        <f>+F7</f>
        <v>0</v>
      </c>
      <c r="G9" s="8"/>
      <c r="H9" s="40">
        <f>+H7</f>
        <v>0</v>
      </c>
      <c r="I9" s="46"/>
      <c r="J9" s="40">
        <f>+J7</f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25">
      <c r="B10" s="8"/>
      <c r="C10" s="8"/>
      <c r="D10" s="8"/>
      <c r="E10" s="8"/>
      <c r="F10" s="8"/>
      <c r="G10" s="8"/>
      <c r="H10" s="8"/>
      <c r="I10" s="8"/>
      <c r="J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x14ac:dyDescent="0.25"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x14ac:dyDescent="0.25"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25"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x14ac:dyDescent="0.25">
      <c r="M14" s="8"/>
      <c r="N14" s="8"/>
    </row>
    <row r="15" spans="1:29" x14ac:dyDescent="0.25">
      <c r="M15" s="8"/>
      <c r="N15" s="8"/>
    </row>
    <row r="16" spans="1:29" x14ac:dyDescent="0.25">
      <c r="M16" s="8"/>
      <c r="N16" s="8"/>
    </row>
    <row r="17" spans="13:14" x14ac:dyDescent="0.25">
      <c r="M17" s="8"/>
      <c r="N17" s="8"/>
    </row>
    <row r="18" spans="13:14" x14ac:dyDescent="0.25">
      <c r="M18" s="8"/>
      <c r="N18" s="8"/>
    </row>
    <row r="19" spans="13:14" x14ac:dyDescent="0.25">
      <c r="M19" s="8"/>
      <c r="N19" s="8"/>
    </row>
    <row r="20" spans="13:14" x14ac:dyDescent="0.25">
      <c r="M20" s="8"/>
      <c r="N20" s="8"/>
    </row>
    <row r="21" spans="13:14" x14ac:dyDescent="0.25">
      <c r="M21" s="8"/>
      <c r="N21" s="8"/>
    </row>
    <row r="22" spans="13:14" x14ac:dyDescent="0.25">
      <c r="M22" s="8"/>
      <c r="N22" s="8"/>
    </row>
    <row r="23" spans="13:14" x14ac:dyDescent="0.25">
      <c r="M23" s="8"/>
      <c r="N23" s="8"/>
    </row>
    <row r="24" spans="13:14" x14ac:dyDescent="0.25">
      <c r="M24" s="8"/>
      <c r="N24" s="8"/>
    </row>
    <row r="25" spans="13:14" x14ac:dyDescent="0.25">
      <c r="M25" s="8"/>
      <c r="N25" s="8"/>
    </row>
    <row r="26" spans="13:14" x14ac:dyDescent="0.25">
      <c r="M26" s="8"/>
      <c r="N26" s="8"/>
    </row>
    <row r="27" spans="13:14" x14ac:dyDescent="0.25">
      <c r="M27" s="8"/>
      <c r="N27" s="8"/>
    </row>
    <row r="28" spans="13:14" x14ac:dyDescent="0.25">
      <c r="M28" s="8"/>
      <c r="N28" s="8"/>
    </row>
    <row r="29" spans="13:14" x14ac:dyDescent="0.25">
      <c r="M29" s="8"/>
      <c r="N29" s="8"/>
    </row>
    <row r="30" spans="13:14" x14ac:dyDescent="0.25">
      <c r="M30" s="8"/>
      <c r="N30" s="8"/>
    </row>
    <row r="31" spans="13:14" x14ac:dyDescent="0.25">
      <c r="M31" s="8"/>
      <c r="N31" s="8"/>
    </row>
    <row r="32" spans="13:14" x14ac:dyDescent="0.25">
      <c r="M32" s="8"/>
      <c r="N32" s="8"/>
    </row>
    <row r="33" spans="13:14" x14ac:dyDescent="0.25">
      <c r="M33" s="8"/>
      <c r="N33" s="8"/>
    </row>
    <row r="34" spans="13:14" x14ac:dyDescent="0.25">
      <c r="M34" s="8"/>
      <c r="N34" s="8"/>
    </row>
    <row r="35" spans="13:14" x14ac:dyDescent="0.25">
      <c r="M35" s="8"/>
      <c r="N35" s="8"/>
    </row>
    <row r="36" spans="13:14" x14ac:dyDescent="0.25">
      <c r="M36" s="8"/>
      <c r="N36" s="8"/>
    </row>
    <row r="37" spans="13:14" x14ac:dyDescent="0.25">
      <c r="M37" s="8"/>
      <c r="N37" s="8"/>
    </row>
    <row r="38" spans="13:14" x14ac:dyDescent="0.25">
      <c r="M38" s="8"/>
      <c r="N38" s="8"/>
    </row>
    <row r="39" spans="13:14" x14ac:dyDescent="0.25">
      <c r="M39" s="8"/>
      <c r="N39" s="8"/>
    </row>
    <row r="40" spans="13:14" x14ac:dyDescent="0.25">
      <c r="M40" s="8"/>
      <c r="N40" s="8"/>
    </row>
    <row r="41" spans="13:14" x14ac:dyDescent="0.25">
      <c r="M41" s="8"/>
      <c r="N41" s="8"/>
    </row>
    <row r="42" spans="13:14" x14ac:dyDescent="0.25">
      <c r="M42" s="8"/>
      <c r="N42" s="8"/>
    </row>
    <row r="43" spans="13:14" x14ac:dyDescent="0.25">
      <c r="M43" s="8"/>
      <c r="N43" s="8"/>
    </row>
    <row r="44" spans="13:14" x14ac:dyDescent="0.25">
      <c r="M44" s="8"/>
      <c r="N44" s="8"/>
    </row>
    <row r="45" spans="13:14" x14ac:dyDescent="0.25">
      <c r="M45" s="8"/>
      <c r="N45" s="8"/>
    </row>
    <row r="46" spans="13:14" x14ac:dyDescent="0.25">
      <c r="M46" s="8"/>
      <c r="N46" s="8"/>
    </row>
    <row r="47" spans="13:14" x14ac:dyDescent="0.25">
      <c r="M47" s="8"/>
      <c r="N47" s="8"/>
    </row>
    <row r="48" spans="13:14" x14ac:dyDescent="0.25">
      <c r="M48" s="8"/>
      <c r="N48" s="8"/>
    </row>
    <row r="49" spans="2:14" x14ac:dyDescent="0.25">
      <c r="M49" s="8"/>
      <c r="N49" s="8"/>
    </row>
    <row r="50" spans="2:14" x14ac:dyDescent="0.25">
      <c r="M50" s="8"/>
      <c r="N50" s="8"/>
    </row>
    <row r="51" spans="2:14" x14ac:dyDescent="0.25">
      <c r="M51" s="8"/>
      <c r="N51" s="8"/>
    </row>
    <row r="52" spans="2:14" x14ac:dyDescent="0.25">
      <c r="M52" s="8"/>
      <c r="N52" s="8"/>
    </row>
    <row r="53" spans="2:14" x14ac:dyDescent="0.25">
      <c r="B53" s="8"/>
      <c r="C53" s="8"/>
      <c r="D53" s="8"/>
      <c r="E53" s="8"/>
      <c r="F53" s="8"/>
      <c r="G53" s="8"/>
      <c r="H53" s="8"/>
      <c r="I53" s="8"/>
      <c r="J53" s="8"/>
      <c r="M53" s="8"/>
      <c r="N53" s="8"/>
    </row>
    <row r="54" spans="2:14" x14ac:dyDescent="0.25">
      <c r="B54" s="8"/>
      <c r="C54" s="8"/>
      <c r="D54" s="8"/>
      <c r="E54" s="8"/>
      <c r="F54" s="8"/>
      <c r="G54" s="8"/>
      <c r="H54" s="8"/>
      <c r="I54" s="8"/>
      <c r="J54" s="8"/>
      <c r="M54" s="8"/>
      <c r="N54" s="8"/>
    </row>
    <row r="55" spans="2:14" x14ac:dyDescent="0.25">
      <c r="B55" s="8"/>
      <c r="C55" s="8"/>
      <c r="D55" s="8"/>
      <c r="E55" s="8"/>
      <c r="F55" s="8"/>
      <c r="G55" s="8"/>
      <c r="H55" s="8"/>
      <c r="I55" s="8"/>
      <c r="J55" s="8"/>
      <c r="M55" s="8"/>
      <c r="N55" s="8"/>
    </row>
    <row r="56" spans="2:14" x14ac:dyDescent="0.25">
      <c r="B56" s="8"/>
      <c r="C56" s="8"/>
      <c r="D56" s="8"/>
      <c r="E56" s="8"/>
      <c r="F56" s="8"/>
      <c r="G56" s="8"/>
      <c r="H56" s="8"/>
      <c r="I56" s="8"/>
      <c r="J56" s="8"/>
      <c r="M56" s="8"/>
      <c r="N56" s="8"/>
    </row>
    <row r="57" spans="2:14" x14ac:dyDescent="0.25">
      <c r="B57" s="8"/>
      <c r="C57" s="8"/>
      <c r="D57" s="8"/>
      <c r="E57" s="8"/>
      <c r="F57" s="8"/>
      <c r="G57" s="8"/>
      <c r="H57" s="8"/>
      <c r="I57" s="8"/>
      <c r="J57" s="8"/>
      <c r="M57" s="8"/>
      <c r="N57" s="8"/>
    </row>
    <row r="58" spans="2:14" x14ac:dyDescent="0.25">
      <c r="B58" s="8"/>
      <c r="C58" s="8"/>
      <c r="D58" s="8"/>
      <c r="E58" s="8"/>
      <c r="F58" s="8"/>
      <c r="G58" s="8"/>
      <c r="H58" s="8"/>
      <c r="I58" s="8"/>
      <c r="J58" s="8"/>
      <c r="M58" s="8"/>
      <c r="N58" s="8"/>
    </row>
    <row r="59" spans="2:14" x14ac:dyDescent="0.25">
      <c r="B59" s="8"/>
      <c r="C59" s="8"/>
      <c r="D59" s="8"/>
      <c r="E59" s="8"/>
      <c r="F59" s="8"/>
      <c r="G59" s="8"/>
      <c r="H59" s="8"/>
      <c r="I59" s="8"/>
      <c r="J59" s="8"/>
      <c r="M59" s="8"/>
      <c r="N59" s="8"/>
    </row>
    <row r="60" spans="2:14" x14ac:dyDescent="0.25">
      <c r="B60" s="8"/>
      <c r="C60" s="8"/>
      <c r="D60" s="8"/>
      <c r="E60" s="8"/>
      <c r="F60" s="8"/>
      <c r="G60" s="8"/>
      <c r="H60" s="8"/>
      <c r="I60" s="8"/>
      <c r="J60" s="8"/>
      <c r="M60" s="8"/>
      <c r="N60" s="8"/>
    </row>
    <row r="61" spans="2:14" x14ac:dyDescent="0.25">
      <c r="B61" s="8"/>
      <c r="C61" s="8"/>
      <c r="D61" s="8"/>
      <c r="E61" s="8"/>
      <c r="F61" s="8"/>
      <c r="G61" s="8"/>
      <c r="H61" s="8"/>
      <c r="I61" s="8"/>
      <c r="J61" s="8"/>
      <c r="M61" s="8"/>
      <c r="N61" s="8"/>
    </row>
    <row r="62" spans="2:14" x14ac:dyDescent="0.25">
      <c r="B62" s="8"/>
      <c r="C62" s="8"/>
      <c r="D62" s="8"/>
      <c r="E62" s="8"/>
      <c r="F62" s="8"/>
      <c r="G62" s="8"/>
      <c r="H62" s="8"/>
      <c r="I62" s="8"/>
      <c r="J62" s="8"/>
      <c r="M62" s="8"/>
      <c r="N62" s="8"/>
    </row>
    <row r="63" spans="2:14" x14ac:dyDescent="0.25">
      <c r="B63" s="8"/>
      <c r="C63" s="8"/>
      <c r="D63" s="8"/>
      <c r="E63" s="8"/>
      <c r="F63" s="8"/>
      <c r="G63" s="8"/>
      <c r="H63" s="8"/>
      <c r="I63" s="8"/>
      <c r="J63" s="8"/>
      <c r="M63" s="8"/>
      <c r="N63" s="8"/>
    </row>
    <row r="64" spans="2:14" x14ac:dyDescent="0.25">
      <c r="B64" s="8"/>
      <c r="C64" s="8"/>
      <c r="D64" s="8"/>
      <c r="E64" s="8"/>
      <c r="F64" s="8"/>
      <c r="G64" s="8"/>
      <c r="H64" s="8"/>
      <c r="I64" s="8"/>
      <c r="J64" s="8"/>
      <c r="M64" s="8"/>
      <c r="N64" s="8"/>
    </row>
    <row r="65" spans="2:14" x14ac:dyDescent="0.25">
      <c r="B65" s="8"/>
      <c r="C65" s="8"/>
      <c r="D65" s="8"/>
      <c r="E65" s="8"/>
      <c r="F65" s="8"/>
      <c r="G65" s="8"/>
      <c r="H65" s="8"/>
      <c r="I65" s="8"/>
      <c r="J65" s="8"/>
      <c r="M65" s="8"/>
      <c r="N65" s="8"/>
    </row>
    <row r="66" spans="2:14" x14ac:dyDescent="0.25">
      <c r="B66" s="8"/>
      <c r="C66" s="8"/>
      <c r="D66" s="8"/>
      <c r="E66" s="8"/>
      <c r="F66" s="8"/>
      <c r="G66" s="8"/>
      <c r="H66" s="8"/>
      <c r="I66" s="8"/>
      <c r="J66" s="8"/>
      <c r="M66" s="8"/>
      <c r="N66" s="8"/>
    </row>
    <row r="67" spans="2:14" x14ac:dyDescent="0.25">
      <c r="B67" s="8"/>
      <c r="C67" s="8"/>
      <c r="D67" s="8"/>
      <c r="E67" s="8"/>
      <c r="F67" s="8"/>
      <c r="G67" s="8"/>
      <c r="H67" s="8"/>
      <c r="I67" s="8"/>
      <c r="J67" s="8"/>
      <c r="M67" s="8"/>
      <c r="N67" s="8"/>
    </row>
    <row r="68" spans="2:14" x14ac:dyDescent="0.25">
      <c r="B68" s="8"/>
      <c r="C68" s="8"/>
      <c r="D68" s="8"/>
      <c r="E68" s="8"/>
      <c r="F68" s="8"/>
      <c r="G68" s="8"/>
      <c r="H68" s="8"/>
      <c r="I68" s="8"/>
      <c r="J68" s="8"/>
      <c r="M68" s="8"/>
      <c r="N68" s="8"/>
    </row>
    <row r="69" spans="2:14" x14ac:dyDescent="0.25">
      <c r="B69" s="8"/>
      <c r="C69" s="8"/>
      <c r="D69" s="8"/>
      <c r="E69" s="8"/>
      <c r="F69" s="8"/>
      <c r="G69" s="8"/>
      <c r="H69" s="8"/>
      <c r="I69" s="8"/>
      <c r="J69" s="8"/>
      <c r="M69" s="8"/>
      <c r="N69" s="8"/>
    </row>
    <row r="70" spans="2:14" x14ac:dyDescent="0.25">
      <c r="B70" s="8"/>
      <c r="C70" s="8"/>
      <c r="D70" s="8"/>
      <c r="E70" s="8"/>
      <c r="F70" s="8"/>
      <c r="G70" s="8"/>
      <c r="H70" s="8"/>
      <c r="I70" s="8"/>
      <c r="J70" s="8"/>
      <c r="M70" s="8"/>
      <c r="N70" s="8"/>
    </row>
    <row r="71" spans="2:14" x14ac:dyDescent="0.25">
      <c r="B71" s="8"/>
      <c r="C71" s="8"/>
      <c r="D71" s="8"/>
      <c r="E71" s="8"/>
      <c r="F71" s="8"/>
      <c r="G71" s="8"/>
      <c r="H71" s="8"/>
      <c r="I71" s="8"/>
      <c r="J71" s="8"/>
      <c r="M71" s="8"/>
      <c r="N71" s="8"/>
    </row>
    <row r="72" spans="2:14" x14ac:dyDescent="0.25">
      <c r="B72" s="8"/>
      <c r="C72" s="8"/>
      <c r="D72" s="8"/>
      <c r="E72" s="8"/>
      <c r="F72" s="8"/>
      <c r="G72" s="8"/>
      <c r="H72" s="8"/>
      <c r="I72" s="8"/>
      <c r="J72" s="8"/>
      <c r="M72" s="8"/>
      <c r="N72" s="8"/>
    </row>
  </sheetData>
  <sheetProtection algorithmName="SHA-512" hashValue="rmH0w57MoE04763O4ArI8OKNqSLo4svUGHJUUFryXp6Wp6+AfKBbxrn0pgXjFzwJ6ilO2YSMVrXHyTUSI6/YkA==" saltValue="d2aK/3qs3NkUquTHvVEs1A==" spinCount="100000" sheet="1" objects="1" selectLockedCells="1"/>
  <mergeCells count="7">
    <mergeCell ref="A1:J1"/>
    <mergeCell ref="A3:A4"/>
    <mergeCell ref="D3:D4"/>
    <mergeCell ref="B3:B4"/>
    <mergeCell ref="H3:H4"/>
    <mergeCell ref="J3:J4"/>
    <mergeCell ref="F3:F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U55"/>
  <sheetViews>
    <sheetView zoomScale="85" zoomScaleNormal="85" workbookViewId="0">
      <pane xSplit="7" ySplit="6" topLeftCell="H7" activePane="bottomRight" state="frozen"/>
      <selection activeCell="H37" sqref="H37"/>
      <selection pane="topRight" activeCell="H37" sqref="H37"/>
      <selection pane="bottomLeft" activeCell="H37" sqref="H37"/>
      <selection pane="bottomRight" activeCell="O2" sqref="O2"/>
    </sheetView>
  </sheetViews>
  <sheetFormatPr baseColWidth="10" defaultRowHeight="15" outlineLevelCol="1" x14ac:dyDescent="0.25"/>
  <cols>
    <col min="2" max="2" width="3.140625" bestFit="1" customWidth="1"/>
    <col min="3" max="4" width="3" bestFit="1" customWidth="1"/>
    <col min="5" max="5" width="6.28515625" customWidth="1"/>
    <col min="6" max="6" width="36" customWidth="1"/>
    <col min="7" max="7" width="6.7109375" bestFit="1" customWidth="1"/>
    <col min="8" max="8" width="7.42578125" bestFit="1" customWidth="1"/>
    <col min="9" max="9" width="27.42578125" customWidth="1" outlineLevel="1"/>
    <col min="10" max="10" width="15.28515625" customWidth="1" outlineLevel="1"/>
    <col min="11" max="11" width="7.140625" customWidth="1" outlineLevel="1"/>
    <col min="12" max="12" width="18.28515625" customWidth="1" outlineLevel="1"/>
    <col min="13" max="13" width="9.85546875" customWidth="1" outlineLevel="1"/>
    <col min="14" max="14" width="11.7109375" bestFit="1" customWidth="1"/>
    <col min="15" max="15" width="10.42578125" bestFit="1" customWidth="1"/>
    <col min="17" max="17" width="12.7109375" bestFit="1" customWidth="1"/>
    <col min="18" max="18" width="13.28515625" bestFit="1" customWidth="1"/>
    <col min="19" max="19" width="3.85546875" customWidth="1"/>
    <col min="20" max="20" width="26.85546875" customWidth="1"/>
  </cols>
  <sheetData>
    <row r="1" spans="1:21" s="7" customFormat="1" ht="31.5" customHeight="1" thickBot="1" x14ac:dyDescent="0.3">
      <c r="C1" s="75" t="s">
        <v>26</v>
      </c>
      <c r="D1" s="76"/>
      <c r="E1" s="76"/>
      <c r="F1" s="77"/>
      <c r="H1" s="70" t="s">
        <v>28</v>
      </c>
      <c r="I1" s="70"/>
      <c r="J1" s="70"/>
      <c r="K1" s="70"/>
      <c r="L1" s="70"/>
      <c r="M1" s="70"/>
      <c r="N1" s="70"/>
      <c r="O1" s="47" t="s">
        <v>13</v>
      </c>
      <c r="Q1" s="88" t="s">
        <v>14</v>
      </c>
      <c r="R1" s="91" t="s">
        <v>16</v>
      </c>
      <c r="S1" s="50"/>
      <c r="T1" s="67" t="s">
        <v>19</v>
      </c>
    </row>
    <row r="2" spans="1:21" ht="15" customHeight="1" x14ac:dyDescent="0.25">
      <c r="C2" s="78"/>
      <c r="D2" s="79"/>
      <c r="E2" s="79"/>
      <c r="F2" s="80"/>
      <c r="I2" s="4" t="s">
        <v>6</v>
      </c>
      <c r="J2">
        <v>84</v>
      </c>
      <c r="N2" s="4"/>
      <c r="O2" s="63" t="e">
        <f>SUMPRODUCT(M6:M33,H7:H34)/SUM(M6:M33)</f>
        <v>#DIV/0!</v>
      </c>
      <c r="Q2" s="89"/>
      <c r="R2" s="92"/>
      <c r="S2" s="51"/>
      <c r="T2" s="68"/>
    </row>
    <row r="3" spans="1:21" ht="15" customHeight="1" thickBot="1" x14ac:dyDescent="0.3">
      <c r="C3" s="81"/>
      <c r="D3" s="82"/>
      <c r="E3" s="82"/>
      <c r="F3" s="83"/>
      <c r="I3" s="4" t="s">
        <v>7</v>
      </c>
      <c r="L3" s="4" t="s">
        <v>8</v>
      </c>
      <c r="M3" s="59">
        <v>6</v>
      </c>
      <c r="N3" s="4"/>
      <c r="O3" s="49"/>
      <c r="Q3" s="89"/>
      <c r="R3" s="92"/>
      <c r="S3" s="51"/>
      <c r="T3" s="68"/>
    </row>
    <row r="4" spans="1:21" ht="19.5" customHeight="1" thickBot="1" x14ac:dyDescent="0.3">
      <c r="C4" s="1"/>
      <c r="D4" s="1"/>
      <c r="E4" s="1"/>
      <c r="F4" s="3"/>
      <c r="G4" s="2"/>
      <c r="I4" s="4" t="s">
        <v>4</v>
      </c>
      <c r="J4" s="58">
        <v>7.0000000000000007E-2</v>
      </c>
      <c r="M4" s="59">
        <v>12</v>
      </c>
      <c r="N4" s="4"/>
      <c r="O4" s="49"/>
      <c r="Q4" s="89"/>
      <c r="R4" s="92"/>
      <c r="S4" s="51"/>
      <c r="T4" s="68"/>
    </row>
    <row r="5" spans="1:21" ht="19.5" customHeight="1" thickBot="1" x14ac:dyDescent="0.3">
      <c r="C5" s="1"/>
      <c r="D5" s="1"/>
      <c r="E5" s="1"/>
      <c r="F5" s="3"/>
      <c r="G5" s="2"/>
      <c r="H5" s="71" t="s">
        <v>1</v>
      </c>
      <c r="I5" s="73" t="s">
        <v>10</v>
      </c>
      <c r="J5" s="74"/>
      <c r="K5" s="86" t="s">
        <v>0</v>
      </c>
      <c r="L5" s="87"/>
      <c r="M5" s="6" t="s">
        <v>5</v>
      </c>
      <c r="N5" s="84" t="s">
        <v>21</v>
      </c>
      <c r="O5" s="49"/>
      <c r="Q5" s="89"/>
      <c r="R5" s="92"/>
      <c r="S5" s="51"/>
      <c r="T5" s="68"/>
    </row>
    <row r="6" spans="1:21" ht="19.5" customHeight="1" thickBot="1" x14ac:dyDescent="0.3">
      <c r="A6">
        <f t="shared" ref="A6:A32" si="0">WEEKDAY(DATE(E6,D6,20))</f>
        <v>6</v>
      </c>
      <c r="B6">
        <f>+B5+$B$5</f>
        <v>0</v>
      </c>
      <c r="C6" s="1">
        <v>26</v>
      </c>
      <c r="D6" s="1">
        <v>12</v>
      </c>
      <c r="E6" s="1">
        <v>2024</v>
      </c>
      <c r="F6" s="3">
        <f t="shared" ref="F6:F32" si="1">DATE(E6,D6,C6)</f>
        <v>45652</v>
      </c>
      <c r="G6" s="2"/>
      <c r="H6" s="72"/>
      <c r="I6" s="44" t="s">
        <v>11</v>
      </c>
      <c r="J6" s="10" t="s">
        <v>12</v>
      </c>
      <c r="K6" s="10" t="s">
        <v>2</v>
      </c>
      <c r="L6" s="45" t="s">
        <v>3</v>
      </c>
      <c r="M6" s="60">
        <f>+Portafolio!D7</f>
        <v>0</v>
      </c>
      <c r="N6" s="85"/>
      <c r="O6" s="48">
        <f>-M6</f>
        <v>0</v>
      </c>
      <c r="Q6" s="90"/>
      <c r="R6" s="93"/>
      <c r="S6" s="51"/>
      <c r="T6" s="69"/>
    </row>
    <row r="7" spans="1:21" ht="15.75" x14ac:dyDescent="0.25">
      <c r="A7">
        <f t="shared" si="0"/>
        <v>5</v>
      </c>
      <c r="B7">
        <f>+B6+3</f>
        <v>3</v>
      </c>
      <c r="C7" s="1">
        <f t="shared" ref="C7:C32" si="2">IF(A7=1,21,IF(A7=7,22,20))</f>
        <v>20</v>
      </c>
      <c r="D7" s="1">
        <f t="shared" ref="D7:D28" si="3">IF(D6=12,3,+D6+3)</f>
        <v>3</v>
      </c>
      <c r="E7" s="1">
        <f t="shared" ref="E7:E32" si="4">IF(D7=3,E6+1,E6)</f>
        <v>2025</v>
      </c>
      <c r="F7" s="3">
        <f t="shared" si="1"/>
        <v>45736</v>
      </c>
      <c r="G7" s="2">
        <f t="shared" ref="G7:G26" si="5">+F7-F6</f>
        <v>84</v>
      </c>
      <c r="H7" s="5">
        <v>4.7500000000000001E-2</v>
      </c>
      <c r="I7" s="5"/>
      <c r="J7" s="2">
        <f t="shared" ref="J7:J33" si="6">IF(I7&gt;0,I7*M6,0)</f>
        <v>0</v>
      </c>
      <c r="K7" s="2">
        <f>IF(MONTH($F7)=M$3,M6*H7*($G6+$G7+G5)/365,0)+IF(MONTH($F7)=M$4,M6*H7*($G6+$G7+G5)/365,0)</f>
        <v>0</v>
      </c>
      <c r="L7" s="2">
        <f>+K7*(1-J$4)</f>
        <v>0</v>
      </c>
      <c r="M7" s="2">
        <f>+M6-J7</f>
        <v>0</v>
      </c>
      <c r="N7" s="2">
        <f>J7+L7</f>
        <v>0</v>
      </c>
      <c r="O7" s="48">
        <f>+K7+J7</f>
        <v>0</v>
      </c>
      <c r="Q7" s="54">
        <f>J7</f>
        <v>0</v>
      </c>
      <c r="R7" s="55">
        <f>+L7</f>
        <v>0</v>
      </c>
      <c r="S7" s="51"/>
      <c r="T7" s="56" t="str">
        <f>IF((+M6)=0,"",(+H7*M6)/(+M6))</f>
        <v/>
      </c>
    </row>
    <row r="8" spans="1:21" ht="15.75" x14ac:dyDescent="0.25">
      <c r="A8">
        <f t="shared" si="0"/>
        <v>6</v>
      </c>
      <c r="B8">
        <f t="shared" ref="B8:B32" si="7">+B7+3</f>
        <v>6</v>
      </c>
      <c r="C8" s="1">
        <f t="shared" si="2"/>
        <v>20</v>
      </c>
      <c r="D8" s="1">
        <f t="shared" si="3"/>
        <v>6</v>
      </c>
      <c r="E8" s="1">
        <f t="shared" si="4"/>
        <v>2025</v>
      </c>
      <c r="F8" s="3">
        <f t="shared" si="1"/>
        <v>45828</v>
      </c>
      <c r="G8" s="2">
        <f>+F8-F7</f>
        <v>92</v>
      </c>
      <c r="H8" s="5">
        <v>4.7500000000000001E-2</v>
      </c>
      <c r="I8" s="5"/>
      <c r="J8" s="2">
        <f t="shared" si="6"/>
        <v>0</v>
      </c>
      <c r="K8" s="2">
        <f>IF(MONTH($F8)=M$3,M7*H8*($G7+$G8+G6)/365,0)+IF(MONTH($F8)=M$4,M7*H8*($G7+$G8+G6)/365,0)</f>
        <v>0</v>
      </c>
      <c r="L8" s="2">
        <f t="shared" ref="L8:L16" si="8">+K8*(1-J$4)</f>
        <v>0</v>
      </c>
      <c r="M8" s="2">
        <f>+M7-J8</f>
        <v>0</v>
      </c>
      <c r="N8" s="2">
        <f t="shared" ref="N8:N18" si="9">J8+L8</f>
        <v>0</v>
      </c>
      <c r="O8" s="48">
        <f t="shared" ref="O8:O19" si="10">+K8+J8</f>
        <v>0</v>
      </c>
      <c r="Q8" s="52">
        <f t="shared" ref="Q8:Q19" si="11">J8</f>
        <v>0</v>
      </c>
      <c r="R8" s="53">
        <f t="shared" ref="R8:R19" si="12">+L8</f>
        <v>0</v>
      </c>
      <c r="S8" s="51"/>
      <c r="T8" s="57" t="str">
        <f>IF((+M7)=0,"",(+H8*M7)/(+M7))</f>
        <v/>
      </c>
      <c r="U8" s="2"/>
    </row>
    <row r="9" spans="1:21" ht="15.75" x14ac:dyDescent="0.25">
      <c r="A9">
        <f t="shared" si="0"/>
        <v>7</v>
      </c>
      <c r="B9">
        <f t="shared" si="7"/>
        <v>9</v>
      </c>
      <c r="C9" s="1">
        <f t="shared" si="2"/>
        <v>22</v>
      </c>
      <c r="D9" s="1">
        <f t="shared" si="3"/>
        <v>9</v>
      </c>
      <c r="E9" s="1">
        <f t="shared" si="4"/>
        <v>2025</v>
      </c>
      <c r="F9" s="3">
        <f t="shared" si="1"/>
        <v>45922</v>
      </c>
      <c r="G9" s="2">
        <f t="shared" si="5"/>
        <v>94</v>
      </c>
      <c r="H9" s="5">
        <v>4.7500000000000001E-2</v>
      </c>
      <c r="I9" s="5"/>
      <c r="J9" s="2">
        <f t="shared" si="6"/>
        <v>0</v>
      </c>
      <c r="K9" s="2">
        <f>IF(MONTH($F9)=M$3,M8*H9*($G8+$G9+G7-2)/365,0)+IF(MONTH($F9)=M$4,M8*H9*($G8+$G9+G7-2)/365,0)</f>
        <v>0</v>
      </c>
      <c r="L9" s="2">
        <f t="shared" si="8"/>
        <v>0</v>
      </c>
      <c r="M9" s="2">
        <f t="shared" ref="M9:M34" si="13">+M8-J9</f>
        <v>0</v>
      </c>
      <c r="N9" s="2">
        <f t="shared" si="9"/>
        <v>0</v>
      </c>
      <c r="O9" s="48">
        <f t="shared" si="10"/>
        <v>0</v>
      </c>
      <c r="Q9" s="52">
        <f t="shared" si="11"/>
        <v>0</v>
      </c>
      <c r="R9" s="53">
        <f t="shared" si="12"/>
        <v>0</v>
      </c>
      <c r="S9" s="51"/>
      <c r="T9" s="57" t="str">
        <f t="shared" ref="T9:T19" si="14">IF((+M8)=0,"",(+H9*M8)/(+M8))</f>
        <v/>
      </c>
    </row>
    <row r="10" spans="1:21" ht="15.75" x14ac:dyDescent="0.25">
      <c r="A10">
        <f t="shared" si="0"/>
        <v>7</v>
      </c>
      <c r="B10">
        <f t="shared" si="7"/>
        <v>12</v>
      </c>
      <c r="C10" s="1">
        <f t="shared" si="2"/>
        <v>22</v>
      </c>
      <c r="D10" s="1">
        <f t="shared" si="3"/>
        <v>12</v>
      </c>
      <c r="E10" s="1">
        <f t="shared" si="4"/>
        <v>2025</v>
      </c>
      <c r="F10" s="3">
        <f t="shared" si="1"/>
        <v>46013</v>
      </c>
      <c r="G10" s="2">
        <f t="shared" si="5"/>
        <v>91</v>
      </c>
      <c r="H10" s="5">
        <v>4.7500000000000001E-2</v>
      </c>
      <c r="I10" s="5"/>
      <c r="J10" s="2">
        <f t="shared" si="6"/>
        <v>0</v>
      </c>
      <c r="K10" s="2">
        <f t="shared" ref="K10:K19" si="15">IF(MONTH($F10)=M$3,M9*H10*($G9+$G10)/365,0)+IF(MONTH($F10)=M$4,M9*H10*($G9+$G10)/365,0)</f>
        <v>0</v>
      </c>
      <c r="L10" s="2">
        <f t="shared" si="8"/>
        <v>0</v>
      </c>
      <c r="M10" s="2">
        <f t="shared" si="13"/>
        <v>0</v>
      </c>
      <c r="N10" s="2">
        <f t="shared" si="9"/>
        <v>0</v>
      </c>
      <c r="O10" s="48">
        <f t="shared" si="10"/>
        <v>0</v>
      </c>
      <c r="P10" s="2"/>
      <c r="Q10" s="52">
        <f t="shared" si="11"/>
        <v>0</v>
      </c>
      <c r="R10" s="53">
        <f t="shared" si="12"/>
        <v>0</v>
      </c>
      <c r="S10" s="51"/>
      <c r="T10" s="57" t="str">
        <f t="shared" si="14"/>
        <v/>
      </c>
    </row>
    <row r="11" spans="1:21" ht="15.75" x14ac:dyDescent="0.25">
      <c r="A11">
        <f t="shared" si="0"/>
        <v>6</v>
      </c>
      <c r="B11">
        <f t="shared" si="7"/>
        <v>15</v>
      </c>
      <c r="C11" s="1">
        <f t="shared" si="2"/>
        <v>20</v>
      </c>
      <c r="D11" s="1">
        <f t="shared" si="3"/>
        <v>3</v>
      </c>
      <c r="E11" s="1">
        <f t="shared" si="4"/>
        <v>2026</v>
      </c>
      <c r="F11" s="3">
        <f t="shared" si="1"/>
        <v>46101</v>
      </c>
      <c r="G11" s="2">
        <f t="shared" si="5"/>
        <v>88</v>
      </c>
      <c r="H11" s="5">
        <v>4.7500000000000001E-2</v>
      </c>
      <c r="I11" s="5"/>
      <c r="J11" s="2">
        <f t="shared" si="6"/>
        <v>0</v>
      </c>
      <c r="K11" s="2">
        <f t="shared" si="15"/>
        <v>0</v>
      </c>
      <c r="L11" s="2">
        <f t="shared" si="8"/>
        <v>0</v>
      </c>
      <c r="M11" s="2">
        <f t="shared" si="13"/>
        <v>0</v>
      </c>
      <c r="N11" s="2">
        <f t="shared" si="9"/>
        <v>0</v>
      </c>
      <c r="O11" s="48">
        <f t="shared" si="10"/>
        <v>0</v>
      </c>
      <c r="Q11" s="52">
        <f t="shared" si="11"/>
        <v>0</v>
      </c>
      <c r="R11" s="53">
        <f t="shared" si="12"/>
        <v>0</v>
      </c>
      <c r="S11" s="51"/>
      <c r="T11" s="57" t="str">
        <f t="shared" si="14"/>
        <v/>
      </c>
    </row>
    <row r="12" spans="1:21" ht="15.75" x14ac:dyDescent="0.25">
      <c r="A12">
        <f t="shared" si="0"/>
        <v>7</v>
      </c>
      <c r="B12">
        <f t="shared" si="7"/>
        <v>18</v>
      </c>
      <c r="C12" s="1">
        <f t="shared" si="2"/>
        <v>22</v>
      </c>
      <c r="D12" s="1">
        <f t="shared" si="3"/>
        <v>6</v>
      </c>
      <c r="E12" s="1">
        <f t="shared" si="4"/>
        <v>2026</v>
      </c>
      <c r="F12" s="3">
        <f t="shared" si="1"/>
        <v>46195</v>
      </c>
      <c r="G12" s="2">
        <f t="shared" si="5"/>
        <v>94</v>
      </c>
      <c r="H12" s="5">
        <v>4.7500000000000001E-2</v>
      </c>
      <c r="I12" s="5"/>
      <c r="J12" s="2">
        <f t="shared" si="6"/>
        <v>0</v>
      </c>
      <c r="K12" s="2">
        <f t="shared" si="15"/>
        <v>0</v>
      </c>
      <c r="L12" s="2">
        <f t="shared" si="8"/>
        <v>0</v>
      </c>
      <c r="M12" s="2">
        <f t="shared" si="13"/>
        <v>0</v>
      </c>
      <c r="N12" s="2">
        <f t="shared" si="9"/>
        <v>0</v>
      </c>
      <c r="O12" s="48">
        <f t="shared" si="10"/>
        <v>0</v>
      </c>
      <c r="Q12" s="52">
        <f t="shared" si="11"/>
        <v>0</v>
      </c>
      <c r="R12" s="53">
        <f t="shared" si="12"/>
        <v>0</v>
      </c>
      <c r="S12" s="51"/>
      <c r="T12" s="57" t="str">
        <f t="shared" si="14"/>
        <v/>
      </c>
    </row>
    <row r="13" spans="1:21" ht="15.75" x14ac:dyDescent="0.25">
      <c r="A13">
        <f t="shared" si="0"/>
        <v>1</v>
      </c>
      <c r="B13">
        <f t="shared" si="7"/>
        <v>21</v>
      </c>
      <c r="C13" s="1">
        <f t="shared" si="2"/>
        <v>21</v>
      </c>
      <c r="D13" s="1">
        <f t="shared" si="3"/>
        <v>9</v>
      </c>
      <c r="E13" s="1">
        <f t="shared" si="4"/>
        <v>2026</v>
      </c>
      <c r="F13" s="3">
        <f t="shared" si="1"/>
        <v>46286</v>
      </c>
      <c r="G13" s="2">
        <f t="shared" si="5"/>
        <v>91</v>
      </c>
      <c r="H13" s="5">
        <v>4.7500000000000001E-2</v>
      </c>
      <c r="I13" s="5"/>
      <c r="J13" s="2">
        <f t="shared" si="6"/>
        <v>0</v>
      </c>
      <c r="K13" s="2">
        <f t="shared" si="15"/>
        <v>0</v>
      </c>
      <c r="L13" s="2">
        <f t="shared" si="8"/>
        <v>0</v>
      </c>
      <c r="M13" s="2">
        <f t="shared" si="13"/>
        <v>0</v>
      </c>
      <c r="N13" s="2">
        <f t="shared" si="9"/>
        <v>0</v>
      </c>
      <c r="O13" s="48">
        <f t="shared" si="10"/>
        <v>0</v>
      </c>
      <c r="Q13" s="52">
        <f t="shared" si="11"/>
        <v>0</v>
      </c>
      <c r="R13" s="53">
        <f t="shared" si="12"/>
        <v>0</v>
      </c>
      <c r="S13" s="51"/>
      <c r="T13" s="57" t="str">
        <f t="shared" si="14"/>
        <v/>
      </c>
    </row>
    <row r="14" spans="1:21" ht="15.75" x14ac:dyDescent="0.25">
      <c r="A14">
        <f t="shared" si="0"/>
        <v>1</v>
      </c>
      <c r="B14">
        <f t="shared" si="7"/>
        <v>24</v>
      </c>
      <c r="C14" s="1">
        <f t="shared" si="2"/>
        <v>21</v>
      </c>
      <c r="D14" s="1">
        <f t="shared" si="3"/>
        <v>12</v>
      </c>
      <c r="E14" s="1">
        <f t="shared" si="4"/>
        <v>2026</v>
      </c>
      <c r="F14" s="3">
        <f t="shared" si="1"/>
        <v>46377</v>
      </c>
      <c r="G14" s="2">
        <f t="shared" si="5"/>
        <v>91</v>
      </c>
      <c r="H14" s="5">
        <v>4.7500000000000001E-2</v>
      </c>
      <c r="I14" s="5"/>
      <c r="J14" s="2">
        <f t="shared" si="6"/>
        <v>0</v>
      </c>
      <c r="K14" s="2">
        <f t="shared" si="15"/>
        <v>0</v>
      </c>
      <c r="L14" s="2">
        <f t="shared" si="8"/>
        <v>0</v>
      </c>
      <c r="M14" s="2">
        <f t="shared" si="13"/>
        <v>0</v>
      </c>
      <c r="N14" s="2">
        <f t="shared" si="9"/>
        <v>0</v>
      </c>
      <c r="O14" s="48">
        <f t="shared" si="10"/>
        <v>0</v>
      </c>
      <c r="Q14" s="52">
        <f t="shared" si="11"/>
        <v>0</v>
      </c>
      <c r="R14" s="53">
        <f t="shared" si="12"/>
        <v>0</v>
      </c>
      <c r="S14" s="51"/>
      <c r="T14" s="57" t="str">
        <f t="shared" si="14"/>
        <v/>
      </c>
    </row>
    <row r="15" spans="1:21" ht="15.75" x14ac:dyDescent="0.25">
      <c r="A15">
        <f t="shared" si="0"/>
        <v>7</v>
      </c>
      <c r="B15">
        <f t="shared" si="7"/>
        <v>27</v>
      </c>
      <c r="C15" s="1">
        <f t="shared" si="2"/>
        <v>22</v>
      </c>
      <c r="D15" s="1">
        <f t="shared" si="3"/>
        <v>3</v>
      </c>
      <c r="E15" s="1">
        <f t="shared" si="4"/>
        <v>2027</v>
      </c>
      <c r="F15" s="3">
        <f t="shared" si="1"/>
        <v>46468</v>
      </c>
      <c r="G15" s="2">
        <f t="shared" si="5"/>
        <v>91</v>
      </c>
      <c r="H15" s="5">
        <v>4.7500000000000001E-2</v>
      </c>
      <c r="I15" s="5"/>
      <c r="J15" s="2">
        <f t="shared" si="6"/>
        <v>0</v>
      </c>
      <c r="K15" s="2">
        <f t="shared" si="15"/>
        <v>0</v>
      </c>
      <c r="L15" s="2">
        <f t="shared" si="8"/>
        <v>0</v>
      </c>
      <c r="M15" s="2">
        <f t="shared" si="13"/>
        <v>0</v>
      </c>
      <c r="N15" s="2">
        <f t="shared" si="9"/>
        <v>0</v>
      </c>
      <c r="O15" s="48">
        <f t="shared" si="10"/>
        <v>0</v>
      </c>
      <c r="Q15" s="52">
        <f t="shared" si="11"/>
        <v>0</v>
      </c>
      <c r="R15" s="53">
        <f t="shared" si="12"/>
        <v>0</v>
      </c>
      <c r="S15" s="51"/>
      <c r="T15" s="57" t="str">
        <f t="shared" si="14"/>
        <v/>
      </c>
    </row>
    <row r="16" spans="1:21" ht="15.75" x14ac:dyDescent="0.25">
      <c r="A16">
        <f t="shared" si="0"/>
        <v>1</v>
      </c>
      <c r="B16">
        <f t="shared" si="7"/>
        <v>30</v>
      </c>
      <c r="C16" s="1">
        <f t="shared" si="2"/>
        <v>21</v>
      </c>
      <c r="D16" s="1">
        <f t="shared" si="3"/>
        <v>6</v>
      </c>
      <c r="E16" s="1">
        <f t="shared" si="4"/>
        <v>2027</v>
      </c>
      <c r="F16" s="3">
        <f t="shared" si="1"/>
        <v>46559</v>
      </c>
      <c r="G16" s="2">
        <f t="shared" si="5"/>
        <v>91</v>
      </c>
      <c r="H16" s="5">
        <v>4.7500000000000001E-2</v>
      </c>
      <c r="I16" s="5"/>
      <c r="J16" s="2">
        <f t="shared" si="6"/>
        <v>0</v>
      </c>
      <c r="K16" s="2">
        <f t="shared" si="15"/>
        <v>0</v>
      </c>
      <c r="L16" s="2">
        <f t="shared" si="8"/>
        <v>0</v>
      </c>
      <c r="M16" s="2">
        <f t="shared" si="13"/>
        <v>0</v>
      </c>
      <c r="N16" s="2">
        <f t="shared" si="9"/>
        <v>0</v>
      </c>
      <c r="O16" s="48">
        <f t="shared" si="10"/>
        <v>0</v>
      </c>
      <c r="Q16" s="52">
        <f t="shared" si="11"/>
        <v>0</v>
      </c>
      <c r="R16" s="53">
        <f t="shared" si="12"/>
        <v>0</v>
      </c>
      <c r="S16" s="51"/>
      <c r="T16" s="57" t="str">
        <f t="shared" si="14"/>
        <v/>
      </c>
    </row>
    <row r="17" spans="1:20" ht="15.75" x14ac:dyDescent="0.25">
      <c r="A17">
        <f t="shared" si="0"/>
        <v>2</v>
      </c>
      <c r="B17">
        <f t="shared" si="7"/>
        <v>33</v>
      </c>
      <c r="C17" s="1">
        <f t="shared" si="2"/>
        <v>20</v>
      </c>
      <c r="D17" s="1">
        <f t="shared" si="3"/>
        <v>9</v>
      </c>
      <c r="E17" s="1">
        <f t="shared" si="4"/>
        <v>2027</v>
      </c>
      <c r="F17" s="3">
        <f t="shared" si="1"/>
        <v>46650</v>
      </c>
      <c r="G17" s="2">
        <f t="shared" si="5"/>
        <v>91</v>
      </c>
      <c r="H17" s="5">
        <v>4.7500000000000001E-2</v>
      </c>
      <c r="I17" s="5"/>
      <c r="J17" s="2">
        <f t="shared" si="6"/>
        <v>0</v>
      </c>
      <c r="K17" s="2">
        <f t="shared" si="15"/>
        <v>0</v>
      </c>
      <c r="L17" s="2">
        <f>+K17*(1-J$4)</f>
        <v>0</v>
      </c>
      <c r="M17" s="2">
        <f t="shared" si="13"/>
        <v>0</v>
      </c>
      <c r="N17" s="2">
        <f t="shared" si="9"/>
        <v>0</v>
      </c>
      <c r="O17" s="48">
        <f t="shared" si="10"/>
        <v>0</v>
      </c>
      <c r="Q17" s="52">
        <f t="shared" si="11"/>
        <v>0</v>
      </c>
      <c r="R17" s="53">
        <f t="shared" si="12"/>
        <v>0</v>
      </c>
      <c r="S17" s="51"/>
      <c r="T17" s="57" t="str">
        <f t="shared" si="14"/>
        <v/>
      </c>
    </row>
    <row r="18" spans="1:20" ht="15.75" x14ac:dyDescent="0.25">
      <c r="A18">
        <f t="shared" si="0"/>
        <v>2</v>
      </c>
      <c r="B18">
        <f t="shared" si="7"/>
        <v>36</v>
      </c>
      <c r="C18" s="1">
        <f t="shared" si="2"/>
        <v>20</v>
      </c>
      <c r="D18" s="1">
        <f t="shared" si="3"/>
        <v>12</v>
      </c>
      <c r="E18" s="1">
        <f t="shared" si="4"/>
        <v>2027</v>
      </c>
      <c r="F18" s="3">
        <f t="shared" si="1"/>
        <v>46741</v>
      </c>
      <c r="G18" s="2">
        <f t="shared" si="5"/>
        <v>91</v>
      </c>
      <c r="H18" s="5">
        <v>4.7500000000000001E-2</v>
      </c>
      <c r="I18" s="5"/>
      <c r="J18" s="2">
        <f t="shared" si="6"/>
        <v>0</v>
      </c>
      <c r="K18" s="2">
        <f t="shared" si="15"/>
        <v>0</v>
      </c>
      <c r="L18" s="2">
        <f>+K18*(1-J$4)</f>
        <v>0</v>
      </c>
      <c r="M18" s="2">
        <f t="shared" si="13"/>
        <v>0</v>
      </c>
      <c r="N18" s="2">
        <f t="shared" si="9"/>
        <v>0</v>
      </c>
      <c r="O18" s="48">
        <f t="shared" si="10"/>
        <v>0</v>
      </c>
      <c r="Q18" s="52">
        <f t="shared" si="11"/>
        <v>0</v>
      </c>
      <c r="R18" s="53">
        <f t="shared" si="12"/>
        <v>0</v>
      </c>
      <c r="S18" s="51"/>
      <c r="T18" s="57" t="str">
        <f t="shared" si="14"/>
        <v/>
      </c>
    </row>
    <row r="19" spans="1:20" ht="15.75" x14ac:dyDescent="0.25">
      <c r="A19">
        <f t="shared" si="0"/>
        <v>2</v>
      </c>
      <c r="B19">
        <f t="shared" si="7"/>
        <v>39</v>
      </c>
      <c r="C19" s="1">
        <f t="shared" si="2"/>
        <v>20</v>
      </c>
      <c r="D19" s="1">
        <f t="shared" si="3"/>
        <v>3</v>
      </c>
      <c r="E19" s="1">
        <f t="shared" si="4"/>
        <v>2028</v>
      </c>
      <c r="F19" s="3">
        <f t="shared" si="1"/>
        <v>46832</v>
      </c>
      <c r="G19" s="2">
        <f t="shared" si="5"/>
        <v>91</v>
      </c>
      <c r="H19" s="5">
        <v>4.7500000000000001E-2</v>
      </c>
      <c r="I19" s="5"/>
      <c r="J19" s="2">
        <f t="shared" si="6"/>
        <v>0</v>
      </c>
      <c r="K19" s="2">
        <f t="shared" si="15"/>
        <v>0</v>
      </c>
      <c r="L19" s="2">
        <f>+K19*(1-J$4)</f>
        <v>0</v>
      </c>
      <c r="M19" s="2">
        <f t="shared" si="13"/>
        <v>0</v>
      </c>
      <c r="N19" s="2">
        <f t="shared" ref="N19" si="16">J19+L19</f>
        <v>0</v>
      </c>
      <c r="O19" s="48">
        <f t="shared" si="10"/>
        <v>0</v>
      </c>
      <c r="Q19" s="52">
        <f t="shared" si="11"/>
        <v>0</v>
      </c>
      <c r="R19" s="53">
        <f t="shared" si="12"/>
        <v>0</v>
      </c>
      <c r="S19" s="51"/>
      <c r="T19" s="57" t="str">
        <f t="shared" si="14"/>
        <v/>
      </c>
    </row>
    <row r="20" spans="1:20" ht="15.75" x14ac:dyDescent="0.25">
      <c r="A20">
        <f t="shared" si="0"/>
        <v>3</v>
      </c>
      <c r="B20">
        <f t="shared" si="7"/>
        <v>42</v>
      </c>
      <c r="C20" s="1">
        <f t="shared" si="2"/>
        <v>20</v>
      </c>
      <c r="D20" s="1">
        <f t="shared" si="3"/>
        <v>6</v>
      </c>
      <c r="E20" s="1">
        <f t="shared" si="4"/>
        <v>2028</v>
      </c>
      <c r="F20" s="3">
        <f t="shared" si="1"/>
        <v>46924</v>
      </c>
      <c r="G20" s="2">
        <f t="shared" si="5"/>
        <v>92</v>
      </c>
      <c r="H20" s="5">
        <v>4.7500000000000001E-2</v>
      </c>
      <c r="I20" s="5"/>
      <c r="J20" s="2">
        <f t="shared" si="6"/>
        <v>0</v>
      </c>
      <c r="K20" s="2">
        <f t="shared" ref="K20:K32" si="17">IF(MONTH($F20)=M$3,M19*H20*($G19+$G20)/365,0)+IF(MONTH($F20)=M$4,M19*H20*($G19+$G20)/365,0)</f>
        <v>0</v>
      </c>
      <c r="L20" s="2">
        <f t="shared" ref="L20:L32" si="18">+K20*(1-J$4)</f>
        <v>0</v>
      </c>
      <c r="M20" s="2">
        <f t="shared" si="13"/>
        <v>0</v>
      </c>
      <c r="N20" s="2">
        <f t="shared" ref="N20:N32" si="19">J20+L20</f>
        <v>0</v>
      </c>
      <c r="O20" s="48">
        <f t="shared" ref="O20:O32" si="20">+K20+J20</f>
        <v>0</v>
      </c>
      <c r="Q20" s="52">
        <f t="shared" ref="Q20:Q32" si="21">J20</f>
        <v>0</v>
      </c>
      <c r="R20" s="53">
        <f t="shared" ref="R20:R32" si="22">+L20</f>
        <v>0</v>
      </c>
      <c r="S20" s="51"/>
      <c r="T20" s="57" t="str">
        <f t="shared" ref="T20:T32" si="23">IF((+M19)=0,"",(+H20*M19)/(+M19))</f>
        <v/>
      </c>
    </row>
    <row r="21" spans="1:20" ht="15.75" x14ac:dyDescent="0.25">
      <c r="A21">
        <f t="shared" si="0"/>
        <v>4</v>
      </c>
      <c r="B21">
        <f t="shared" si="7"/>
        <v>45</v>
      </c>
      <c r="C21" s="1">
        <f t="shared" si="2"/>
        <v>20</v>
      </c>
      <c r="D21" s="1">
        <f t="shared" si="3"/>
        <v>9</v>
      </c>
      <c r="E21" s="1">
        <f t="shared" si="4"/>
        <v>2028</v>
      </c>
      <c r="F21" s="3">
        <f t="shared" si="1"/>
        <v>47016</v>
      </c>
      <c r="G21" s="2">
        <f t="shared" si="5"/>
        <v>92</v>
      </c>
      <c r="H21" s="5">
        <v>4.7500000000000001E-2</v>
      </c>
      <c r="I21" s="5"/>
      <c r="J21" s="2">
        <f t="shared" si="6"/>
        <v>0</v>
      </c>
      <c r="K21" s="2">
        <f t="shared" si="17"/>
        <v>0</v>
      </c>
      <c r="L21" s="2">
        <f t="shared" si="18"/>
        <v>0</v>
      </c>
      <c r="M21" s="2">
        <f t="shared" si="13"/>
        <v>0</v>
      </c>
      <c r="N21" s="2">
        <f t="shared" si="19"/>
        <v>0</v>
      </c>
      <c r="O21" s="48">
        <f t="shared" si="20"/>
        <v>0</v>
      </c>
      <c r="Q21" s="52">
        <f t="shared" si="21"/>
        <v>0</v>
      </c>
      <c r="R21" s="53">
        <f t="shared" si="22"/>
        <v>0</v>
      </c>
      <c r="S21" s="51"/>
      <c r="T21" s="57" t="str">
        <f t="shared" si="23"/>
        <v/>
      </c>
    </row>
    <row r="22" spans="1:20" ht="15.75" x14ac:dyDescent="0.25">
      <c r="A22">
        <f t="shared" si="0"/>
        <v>4</v>
      </c>
      <c r="B22">
        <f t="shared" si="7"/>
        <v>48</v>
      </c>
      <c r="C22" s="1">
        <f t="shared" si="2"/>
        <v>20</v>
      </c>
      <c r="D22" s="1">
        <f t="shared" si="3"/>
        <v>12</v>
      </c>
      <c r="E22" s="1">
        <f t="shared" si="4"/>
        <v>2028</v>
      </c>
      <c r="F22" s="3">
        <f t="shared" si="1"/>
        <v>47107</v>
      </c>
      <c r="G22" s="2">
        <f t="shared" si="5"/>
        <v>91</v>
      </c>
      <c r="H22" s="5">
        <v>4.7500000000000001E-2</v>
      </c>
      <c r="I22" s="5"/>
      <c r="J22" s="2">
        <f t="shared" si="6"/>
        <v>0</v>
      </c>
      <c r="K22" s="2">
        <f t="shared" si="17"/>
        <v>0</v>
      </c>
      <c r="L22" s="2">
        <f t="shared" si="18"/>
        <v>0</v>
      </c>
      <c r="M22" s="2">
        <f t="shared" si="13"/>
        <v>0</v>
      </c>
      <c r="N22" s="2">
        <f t="shared" si="19"/>
        <v>0</v>
      </c>
      <c r="O22" s="48">
        <f t="shared" si="20"/>
        <v>0</v>
      </c>
      <c r="Q22" s="52">
        <f t="shared" si="21"/>
        <v>0</v>
      </c>
      <c r="R22" s="53">
        <f t="shared" si="22"/>
        <v>0</v>
      </c>
      <c r="S22" s="51"/>
      <c r="T22" s="57" t="str">
        <f t="shared" si="23"/>
        <v/>
      </c>
    </row>
    <row r="23" spans="1:20" ht="15.75" x14ac:dyDescent="0.25">
      <c r="A23">
        <f t="shared" si="0"/>
        <v>3</v>
      </c>
      <c r="B23">
        <f t="shared" si="7"/>
        <v>51</v>
      </c>
      <c r="C23" s="1">
        <f t="shared" si="2"/>
        <v>20</v>
      </c>
      <c r="D23" s="1">
        <f t="shared" si="3"/>
        <v>3</v>
      </c>
      <c r="E23" s="1">
        <f t="shared" si="4"/>
        <v>2029</v>
      </c>
      <c r="F23" s="3">
        <f t="shared" si="1"/>
        <v>47197</v>
      </c>
      <c r="G23" s="2">
        <f t="shared" si="5"/>
        <v>90</v>
      </c>
      <c r="H23" s="5">
        <v>4.7500000000000001E-2</v>
      </c>
      <c r="I23" s="5"/>
      <c r="J23" s="2">
        <f t="shared" si="6"/>
        <v>0</v>
      </c>
      <c r="K23" s="2">
        <f t="shared" si="17"/>
        <v>0</v>
      </c>
      <c r="L23" s="2">
        <f t="shared" si="18"/>
        <v>0</v>
      </c>
      <c r="M23" s="2">
        <f t="shared" si="13"/>
        <v>0</v>
      </c>
      <c r="N23" s="2">
        <f t="shared" si="19"/>
        <v>0</v>
      </c>
      <c r="O23" s="48">
        <f t="shared" si="20"/>
        <v>0</v>
      </c>
      <c r="Q23" s="52">
        <f t="shared" si="21"/>
        <v>0</v>
      </c>
      <c r="R23" s="53">
        <f t="shared" si="22"/>
        <v>0</v>
      </c>
      <c r="S23" s="51"/>
      <c r="T23" s="57" t="str">
        <f t="shared" si="23"/>
        <v/>
      </c>
    </row>
    <row r="24" spans="1:20" ht="15.75" x14ac:dyDescent="0.25">
      <c r="A24">
        <f t="shared" si="0"/>
        <v>4</v>
      </c>
      <c r="B24">
        <f t="shared" si="7"/>
        <v>54</v>
      </c>
      <c r="C24" s="1">
        <f t="shared" si="2"/>
        <v>20</v>
      </c>
      <c r="D24" s="1">
        <f t="shared" si="3"/>
        <v>6</v>
      </c>
      <c r="E24" s="1">
        <f t="shared" si="4"/>
        <v>2029</v>
      </c>
      <c r="F24" s="3">
        <f t="shared" si="1"/>
        <v>47289</v>
      </c>
      <c r="G24" s="2">
        <f t="shared" si="5"/>
        <v>92</v>
      </c>
      <c r="H24" s="5">
        <v>4.7500000000000001E-2</v>
      </c>
      <c r="I24" s="5"/>
      <c r="J24" s="2">
        <f t="shared" si="6"/>
        <v>0</v>
      </c>
      <c r="K24" s="2">
        <f t="shared" si="17"/>
        <v>0</v>
      </c>
      <c r="L24" s="2">
        <f t="shared" si="18"/>
        <v>0</v>
      </c>
      <c r="M24" s="2">
        <f t="shared" si="13"/>
        <v>0</v>
      </c>
      <c r="N24" s="2">
        <f t="shared" si="19"/>
        <v>0</v>
      </c>
      <c r="O24" s="48">
        <f t="shared" si="20"/>
        <v>0</v>
      </c>
      <c r="Q24" s="52">
        <f t="shared" si="21"/>
        <v>0</v>
      </c>
      <c r="R24" s="53">
        <f t="shared" si="22"/>
        <v>0</v>
      </c>
      <c r="S24" s="51"/>
      <c r="T24" s="57" t="str">
        <f t="shared" si="23"/>
        <v/>
      </c>
    </row>
    <row r="25" spans="1:20" ht="15.75" x14ac:dyDescent="0.25">
      <c r="A25">
        <f t="shared" si="0"/>
        <v>5</v>
      </c>
      <c r="B25">
        <f t="shared" si="7"/>
        <v>57</v>
      </c>
      <c r="C25" s="1">
        <f t="shared" si="2"/>
        <v>20</v>
      </c>
      <c r="D25" s="1">
        <f t="shared" si="3"/>
        <v>9</v>
      </c>
      <c r="E25" s="1">
        <f t="shared" si="4"/>
        <v>2029</v>
      </c>
      <c r="F25" s="3">
        <f t="shared" si="1"/>
        <v>47381</v>
      </c>
      <c r="G25" s="2">
        <f t="shared" si="5"/>
        <v>92</v>
      </c>
      <c r="H25" s="5">
        <v>4.7500000000000001E-2</v>
      </c>
      <c r="I25" s="5"/>
      <c r="J25" s="2">
        <f t="shared" si="6"/>
        <v>0</v>
      </c>
      <c r="K25" s="2">
        <f t="shared" si="17"/>
        <v>0</v>
      </c>
      <c r="L25" s="2">
        <f t="shared" si="18"/>
        <v>0</v>
      </c>
      <c r="M25" s="2">
        <f t="shared" si="13"/>
        <v>0</v>
      </c>
      <c r="N25" s="2">
        <f t="shared" si="19"/>
        <v>0</v>
      </c>
      <c r="O25" s="48">
        <f t="shared" si="20"/>
        <v>0</v>
      </c>
      <c r="Q25" s="52">
        <f t="shared" si="21"/>
        <v>0</v>
      </c>
      <c r="R25" s="53">
        <f t="shared" si="22"/>
        <v>0</v>
      </c>
      <c r="S25" s="51"/>
      <c r="T25" s="57" t="str">
        <f t="shared" si="23"/>
        <v/>
      </c>
    </row>
    <row r="26" spans="1:20" ht="15.75" x14ac:dyDescent="0.25">
      <c r="A26">
        <f t="shared" si="0"/>
        <v>5</v>
      </c>
      <c r="B26">
        <f t="shared" si="7"/>
        <v>60</v>
      </c>
      <c r="C26" s="1">
        <f t="shared" si="2"/>
        <v>20</v>
      </c>
      <c r="D26" s="1">
        <f t="shared" si="3"/>
        <v>12</v>
      </c>
      <c r="E26" s="1">
        <f t="shared" si="4"/>
        <v>2029</v>
      </c>
      <c r="F26" s="3">
        <f t="shared" si="1"/>
        <v>47472</v>
      </c>
      <c r="G26" s="2">
        <f t="shared" si="5"/>
        <v>91</v>
      </c>
      <c r="H26" s="5">
        <f t="shared" ref="H26" si="24">+H25</f>
        <v>4.7500000000000001E-2</v>
      </c>
      <c r="I26" s="5"/>
      <c r="J26" s="2">
        <f t="shared" si="6"/>
        <v>0</v>
      </c>
      <c r="K26" s="2">
        <f t="shared" si="17"/>
        <v>0</v>
      </c>
      <c r="L26" s="2">
        <f t="shared" si="18"/>
        <v>0</v>
      </c>
      <c r="M26" s="2">
        <f t="shared" si="13"/>
        <v>0</v>
      </c>
      <c r="N26" s="2">
        <f t="shared" si="19"/>
        <v>0</v>
      </c>
      <c r="O26" s="48">
        <f t="shared" si="20"/>
        <v>0</v>
      </c>
      <c r="Q26" s="52">
        <f t="shared" si="21"/>
        <v>0</v>
      </c>
      <c r="R26" s="53">
        <f t="shared" si="22"/>
        <v>0</v>
      </c>
      <c r="S26" s="51"/>
      <c r="T26" s="57" t="str">
        <f t="shared" si="23"/>
        <v/>
      </c>
    </row>
    <row r="27" spans="1:20" ht="15.75" x14ac:dyDescent="0.25">
      <c r="A27">
        <f t="shared" si="0"/>
        <v>4</v>
      </c>
      <c r="B27">
        <f t="shared" si="7"/>
        <v>63</v>
      </c>
      <c r="C27" s="1">
        <f t="shared" si="2"/>
        <v>20</v>
      </c>
      <c r="D27" s="1">
        <f t="shared" si="3"/>
        <v>3</v>
      </c>
      <c r="E27" s="1">
        <f t="shared" si="4"/>
        <v>2030</v>
      </c>
      <c r="F27" s="3">
        <f t="shared" si="1"/>
        <v>47562</v>
      </c>
      <c r="G27" s="2">
        <f t="shared" ref="G27:G28" si="25">+F27-F26</f>
        <v>90</v>
      </c>
      <c r="H27" s="5">
        <f>+H26</f>
        <v>4.7500000000000001E-2</v>
      </c>
      <c r="I27" s="5"/>
      <c r="J27" s="2">
        <f t="shared" si="6"/>
        <v>0</v>
      </c>
      <c r="K27" s="2">
        <f t="shared" si="17"/>
        <v>0</v>
      </c>
      <c r="L27" s="2">
        <f t="shared" si="18"/>
        <v>0</v>
      </c>
      <c r="M27" s="2">
        <f t="shared" si="13"/>
        <v>0</v>
      </c>
      <c r="N27" s="2">
        <f t="shared" si="19"/>
        <v>0</v>
      </c>
      <c r="O27" s="48">
        <f t="shared" si="20"/>
        <v>0</v>
      </c>
      <c r="Q27" s="52">
        <f t="shared" si="21"/>
        <v>0</v>
      </c>
      <c r="R27" s="53">
        <f t="shared" si="22"/>
        <v>0</v>
      </c>
      <c r="S27" s="51"/>
      <c r="T27" s="57" t="str">
        <f t="shared" si="23"/>
        <v/>
      </c>
    </row>
    <row r="28" spans="1:20" ht="15.75" x14ac:dyDescent="0.25">
      <c r="A28">
        <f t="shared" si="0"/>
        <v>5</v>
      </c>
      <c r="B28">
        <f t="shared" si="7"/>
        <v>66</v>
      </c>
      <c r="C28" s="1">
        <f t="shared" si="2"/>
        <v>20</v>
      </c>
      <c r="D28" s="1">
        <f t="shared" si="3"/>
        <v>6</v>
      </c>
      <c r="E28" s="1">
        <f t="shared" si="4"/>
        <v>2030</v>
      </c>
      <c r="F28" s="3">
        <f t="shared" si="1"/>
        <v>47654</v>
      </c>
      <c r="G28" s="2">
        <f t="shared" si="25"/>
        <v>92</v>
      </c>
      <c r="H28" s="5">
        <f t="shared" ref="H28:H34" si="26">+H27</f>
        <v>4.7500000000000001E-2</v>
      </c>
      <c r="I28" s="5"/>
      <c r="J28" s="2">
        <f t="shared" si="6"/>
        <v>0</v>
      </c>
      <c r="K28" s="2">
        <f t="shared" si="17"/>
        <v>0</v>
      </c>
      <c r="L28" s="2">
        <f t="shared" si="18"/>
        <v>0</v>
      </c>
      <c r="M28" s="2">
        <f t="shared" si="13"/>
        <v>0</v>
      </c>
      <c r="N28" s="2">
        <f t="shared" si="19"/>
        <v>0</v>
      </c>
      <c r="O28" s="48">
        <f t="shared" si="20"/>
        <v>0</v>
      </c>
      <c r="Q28" s="52">
        <f t="shared" si="21"/>
        <v>0</v>
      </c>
      <c r="R28" s="53">
        <f t="shared" si="22"/>
        <v>0</v>
      </c>
      <c r="S28" s="51"/>
      <c r="T28" s="57" t="str">
        <f t="shared" si="23"/>
        <v/>
      </c>
    </row>
    <row r="29" spans="1:20" ht="15.75" x14ac:dyDescent="0.25">
      <c r="A29">
        <f t="shared" si="0"/>
        <v>6</v>
      </c>
      <c r="B29">
        <f t="shared" si="7"/>
        <v>69</v>
      </c>
      <c r="C29" s="1">
        <f t="shared" si="2"/>
        <v>20</v>
      </c>
      <c r="D29" s="1">
        <f t="shared" ref="D29:D30" si="27">IF(D28=12,3,+D28+3)</f>
        <v>9</v>
      </c>
      <c r="E29" s="1">
        <f t="shared" si="4"/>
        <v>2030</v>
      </c>
      <c r="F29" s="3">
        <f t="shared" si="1"/>
        <v>47746</v>
      </c>
      <c r="G29" s="2">
        <f t="shared" ref="G29:G30" si="28">+F29-F28</f>
        <v>92</v>
      </c>
      <c r="H29" s="5">
        <f t="shared" si="26"/>
        <v>4.7500000000000001E-2</v>
      </c>
      <c r="I29" s="5"/>
      <c r="J29" s="2">
        <f t="shared" si="6"/>
        <v>0</v>
      </c>
      <c r="K29" s="2">
        <f t="shared" si="17"/>
        <v>0</v>
      </c>
      <c r="L29" s="2">
        <f t="shared" si="18"/>
        <v>0</v>
      </c>
      <c r="M29" s="2">
        <f t="shared" si="13"/>
        <v>0</v>
      </c>
      <c r="N29" s="2">
        <f t="shared" si="19"/>
        <v>0</v>
      </c>
      <c r="O29" s="48">
        <f t="shared" si="20"/>
        <v>0</v>
      </c>
      <c r="Q29" s="52">
        <f t="shared" si="21"/>
        <v>0</v>
      </c>
      <c r="R29" s="53">
        <f t="shared" si="22"/>
        <v>0</v>
      </c>
      <c r="S29" s="51"/>
      <c r="T29" s="57" t="str">
        <f t="shared" si="23"/>
        <v/>
      </c>
    </row>
    <row r="30" spans="1:20" ht="15.75" x14ac:dyDescent="0.25">
      <c r="A30">
        <f t="shared" si="0"/>
        <v>6</v>
      </c>
      <c r="B30">
        <f t="shared" si="7"/>
        <v>72</v>
      </c>
      <c r="C30" s="1">
        <f t="shared" si="2"/>
        <v>20</v>
      </c>
      <c r="D30" s="1">
        <f t="shared" si="27"/>
        <v>12</v>
      </c>
      <c r="E30" s="1">
        <f t="shared" si="4"/>
        <v>2030</v>
      </c>
      <c r="F30" s="3">
        <f t="shared" si="1"/>
        <v>47837</v>
      </c>
      <c r="G30" s="2">
        <f t="shared" si="28"/>
        <v>91</v>
      </c>
      <c r="H30" s="5">
        <f t="shared" si="26"/>
        <v>4.7500000000000001E-2</v>
      </c>
      <c r="I30" s="61"/>
      <c r="J30" s="2">
        <f t="shared" si="6"/>
        <v>0</v>
      </c>
      <c r="K30" s="2">
        <f t="shared" si="17"/>
        <v>0</v>
      </c>
      <c r="L30" s="2">
        <f t="shared" si="18"/>
        <v>0</v>
      </c>
      <c r="M30" s="2">
        <f t="shared" si="13"/>
        <v>0</v>
      </c>
      <c r="N30" s="2">
        <f t="shared" si="19"/>
        <v>0</v>
      </c>
      <c r="O30" s="48">
        <f t="shared" si="20"/>
        <v>0</v>
      </c>
      <c r="Q30" s="52">
        <f t="shared" si="21"/>
        <v>0</v>
      </c>
      <c r="R30" s="53">
        <f t="shared" si="22"/>
        <v>0</v>
      </c>
      <c r="S30" s="51"/>
      <c r="T30" s="57" t="str">
        <f t="shared" si="23"/>
        <v/>
      </c>
    </row>
    <row r="31" spans="1:20" ht="15.75" x14ac:dyDescent="0.25">
      <c r="A31">
        <f t="shared" si="0"/>
        <v>5</v>
      </c>
      <c r="B31">
        <f t="shared" si="7"/>
        <v>75</v>
      </c>
      <c r="C31" s="1">
        <f t="shared" si="2"/>
        <v>20</v>
      </c>
      <c r="D31" s="1">
        <f t="shared" ref="D31:D32" si="29">IF(D30=12,3,+D30+3)</f>
        <v>3</v>
      </c>
      <c r="E31" s="1">
        <f t="shared" si="4"/>
        <v>2031</v>
      </c>
      <c r="F31" s="3">
        <f t="shared" si="1"/>
        <v>47927</v>
      </c>
      <c r="G31" s="2">
        <f>+F31-F30</f>
        <v>90</v>
      </c>
      <c r="H31" s="5">
        <f t="shared" si="26"/>
        <v>4.7500000000000001E-2</v>
      </c>
      <c r="I31" s="5"/>
      <c r="J31" s="2">
        <f t="shared" si="6"/>
        <v>0</v>
      </c>
      <c r="K31" s="2">
        <f t="shared" si="17"/>
        <v>0</v>
      </c>
      <c r="L31" s="2">
        <f t="shared" si="18"/>
        <v>0</v>
      </c>
      <c r="M31" s="2">
        <f t="shared" si="13"/>
        <v>0</v>
      </c>
      <c r="N31" s="2">
        <f t="shared" si="19"/>
        <v>0</v>
      </c>
      <c r="O31" s="48">
        <f t="shared" si="20"/>
        <v>0</v>
      </c>
      <c r="Q31" s="52">
        <f t="shared" si="21"/>
        <v>0</v>
      </c>
      <c r="R31" s="53">
        <f t="shared" si="22"/>
        <v>0</v>
      </c>
      <c r="S31" s="51"/>
      <c r="T31" s="57" t="str">
        <f t="shared" si="23"/>
        <v/>
      </c>
    </row>
    <row r="32" spans="1:20" ht="15.75" x14ac:dyDescent="0.25">
      <c r="A32">
        <f t="shared" si="0"/>
        <v>6</v>
      </c>
      <c r="B32">
        <f t="shared" si="7"/>
        <v>78</v>
      </c>
      <c r="C32" s="1">
        <f t="shared" si="2"/>
        <v>20</v>
      </c>
      <c r="D32" s="1">
        <f t="shared" si="29"/>
        <v>6</v>
      </c>
      <c r="E32" s="1">
        <f t="shared" si="4"/>
        <v>2031</v>
      </c>
      <c r="F32" s="3">
        <f t="shared" si="1"/>
        <v>48019</v>
      </c>
      <c r="G32" s="2">
        <f>+F32-F31</f>
        <v>92</v>
      </c>
      <c r="H32" s="5">
        <f t="shared" si="26"/>
        <v>4.7500000000000001E-2</v>
      </c>
      <c r="I32" s="62"/>
      <c r="J32" s="2">
        <f t="shared" si="6"/>
        <v>0</v>
      </c>
      <c r="K32" s="2">
        <f t="shared" si="17"/>
        <v>0</v>
      </c>
      <c r="L32" s="2">
        <f t="shared" si="18"/>
        <v>0</v>
      </c>
      <c r="M32" s="2">
        <f t="shared" si="13"/>
        <v>0</v>
      </c>
      <c r="N32" s="2">
        <f t="shared" si="19"/>
        <v>0</v>
      </c>
      <c r="O32" s="48">
        <f t="shared" si="20"/>
        <v>0</v>
      </c>
      <c r="Q32" s="52">
        <f t="shared" si="21"/>
        <v>0</v>
      </c>
      <c r="R32" s="53">
        <f t="shared" si="22"/>
        <v>0</v>
      </c>
      <c r="S32" s="51"/>
      <c r="T32" s="57" t="str">
        <f t="shared" si="23"/>
        <v/>
      </c>
    </row>
    <row r="33" spans="1:20" ht="15.75" x14ac:dyDescent="0.25">
      <c r="A33">
        <f t="shared" ref="A33:A34" si="30">WEEKDAY(DATE(E33,D33,20))</f>
        <v>7</v>
      </c>
      <c r="B33">
        <f t="shared" ref="B33:B34" si="31">+B32+3</f>
        <v>81</v>
      </c>
      <c r="C33" s="1">
        <f t="shared" ref="C33:C34" si="32">IF(A33=1,21,IF(A33=7,22,20))</f>
        <v>22</v>
      </c>
      <c r="D33" s="1">
        <f t="shared" ref="D33:D34" si="33">IF(D32=12,3,+D32+3)</f>
        <v>9</v>
      </c>
      <c r="E33" s="1">
        <f t="shared" ref="E33:E34" si="34">IF(D33=3,E32+1,E32)</f>
        <v>2031</v>
      </c>
      <c r="F33" s="3">
        <f t="shared" ref="F33:F34" si="35">DATE(E33,D33,C33)</f>
        <v>48113</v>
      </c>
      <c r="G33" s="2">
        <f>+F33-F32</f>
        <v>94</v>
      </c>
      <c r="H33" s="5">
        <f t="shared" si="26"/>
        <v>4.7500000000000001E-2</v>
      </c>
      <c r="I33" s="5"/>
      <c r="J33" s="2">
        <f t="shared" si="6"/>
        <v>0</v>
      </c>
      <c r="K33" s="2">
        <f t="shared" ref="K33:K34" si="36">IF(MONTH($F33)=M$3,M32*H33*($G32+$G33)/365,0)+IF(MONTH($F33)=M$4,M32*H33*($G32+$G33)/365,0)</f>
        <v>0</v>
      </c>
      <c r="L33" s="2">
        <f t="shared" ref="L33:L34" si="37">+K33*(1-J$4)</f>
        <v>0</v>
      </c>
      <c r="M33" s="2">
        <f t="shared" si="13"/>
        <v>0</v>
      </c>
      <c r="N33" s="2">
        <f t="shared" ref="N33:N34" si="38">J33+L33</f>
        <v>0</v>
      </c>
      <c r="O33" s="48">
        <f t="shared" ref="O33:O34" si="39">+K33+J33</f>
        <v>0</v>
      </c>
      <c r="Q33" s="52">
        <f t="shared" ref="Q33:Q34" si="40">J33</f>
        <v>0</v>
      </c>
      <c r="R33" s="53">
        <f t="shared" ref="R33:R34" si="41">+L33</f>
        <v>0</v>
      </c>
      <c r="S33" s="51"/>
      <c r="T33" s="57" t="str">
        <f t="shared" ref="T33:T34" si="42">IF((+M32)=0,"",(+H33*M32)/(+M32))</f>
        <v/>
      </c>
    </row>
    <row r="34" spans="1:20" ht="15.75" x14ac:dyDescent="0.25">
      <c r="A34">
        <f t="shared" si="30"/>
        <v>7</v>
      </c>
      <c r="B34">
        <f t="shared" si="31"/>
        <v>84</v>
      </c>
      <c r="C34" s="1">
        <f t="shared" si="32"/>
        <v>22</v>
      </c>
      <c r="D34" s="1">
        <f t="shared" si="33"/>
        <v>12</v>
      </c>
      <c r="E34" s="1">
        <f t="shared" si="34"/>
        <v>2031</v>
      </c>
      <c r="F34" s="3">
        <f t="shared" si="35"/>
        <v>48204</v>
      </c>
      <c r="G34" s="2">
        <f>+F34-F33</f>
        <v>91</v>
      </c>
      <c r="H34" s="5">
        <f t="shared" si="26"/>
        <v>4.7500000000000001E-2</v>
      </c>
      <c r="I34" s="62">
        <v>1</v>
      </c>
      <c r="J34" s="2">
        <f>IF(I34&gt;0,I34*M33,0)</f>
        <v>0</v>
      </c>
      <c r="K34" s="2">
        <f t="shared" si="36"/>
        <v>0</v>
      </c>
      <c r="L34" s="2">
        <f t="shared" si="37"/>
        <v>0</v>
      </c>
      <c r="M34" s="2">
        <f t="shared" si="13"/>
        <v>0</v>
      </c>
      <c r="N34" s="2">
        <f t="shared" si="38"/>
        <v>0</v>
      </c>
      <c r="O34" s="48">
        <f t="shared" si="39"/>
        <v>0</v>
      </c>
      <c r="Q34" s="52">
        <f t="shared" si="40"/>
        <v>0</v>
      </c>
      <c r="R34" s="53">
        <f t="shared" si="41"/>
        <v>0</v>
      </c>
      <c r="S34" s="51"/>
      <c r="T34" s="57" t="str">
        <f t="shared" si="42"/>
        <v/>
      </c>
    </row>
    <row r="35" spans="1:20" x14ac:dyDescent="0.25">
      <c r="C35" s="1"/>
      <c r="D35" s="1"/>
      <c r="E35" s="1"/>
      <c r="F35" s="3"/>
      <c r="G35" s="2"/>
    </row>
    <row r="36" spans="1:20" x14ac:dyDescent="0.25">
      <c r="C36" s="1"/>
      <c r="D36" s="1"/>
      <c r="E36" s="1"/>
      <c r="F36" s="3"/>
      <c r="G36" s="2"/>
    </row>
    <row r="37" spans="1:20" x14ac:dyDescent="0.25">
      <c r="C37" s="1"/>
      <c r="D37" s="1"/>
      <c r="E37" s="1"/>
      <c r="F37" s="3"/>
      <c r="G37" s="2"/>
    </row>
    <row r="38" spans="1:20" x14ac:dyDescent="0.25">
      <c r="C38" s="1"/>
      <c r="D38" s="1"/>
      <c r="E38" s="1"/>
      <c r="F38" s="3"/>
      <c r="G38" s="2"/>
    </row>
    <row r="39" spans="1:20" x14ac:dyDescent="0.25">
      <c r="C39" s="1"/>
      <c r="D39" s="1"/>
      <c r="E39" s="1"/>
      <c r="F39" s="3"/>
      <c r="G39" s="2"/>
    </row>
    <row r="40" spans="1:20" x14ac:dyDescent="0.25">
      <c r="C40" s="1"/>
      <c r="D40" s="1"/>
      <c r="E40" s="1"/>
      <c r="F40" s="3"/>
      <c r="G40" s="2"/>
    </row>
    <row r="41" spans="1:20" x14ac:dyDescent="0.25">
      <c r="C41" s="1"/>
      <c r="D41" s="1"/>
      <c r="E41" s="1"/>
      <c r="F41" s="3"/>
      <c r="G41" s="2"/>
    </row>
    <row r="42" spans="1:20" x14ac:dyDescent="0.25">
      <c r="C42" s="1"/>
      <c r="D42" s="1"/>
      <c r="E42" s="1"/>
      <c r="F42" s="3"/>
      <c r="G42" s="2"/>
    </row>
    <row r="43" spans="1:20" x14ac:dyDescent="0.25">
      <c r="C43" s="1"/>
      <c r="D43" s="1"/>
      <c r="E43" s="1"/>
      <c r="F43" s="3"/>
      <c r="G43" s="2"/>
    </row>
    <row r="44" spans="1:20" x14ac:dyDescent="0.25">
      <c r="C44" s="1"/>
      <c r="D44" s="1"/>
      <c r="E44" s="1"/>
      <c r="F44" s="3"/>
      <c r="G44" s="2"/>
    </row>
    <row r="55" ht="14.25" customHeight="1" x14ac:dyDescent="0.25"/>
  </sheetData>
  <sheetProtection selectLockedCells="1" selectUnlockedCells="1"/>
  <mergeCells count="9">
    <mergeCell ref="T1:T6"/>
    <mergeCell ref="H1:N1"/>
    <mergeCell ref="H5:H6"/>
    <mergeCell ref="I5:J5"/>
    <mergeCell ref="C1:F3"/>
    <mergeCell ref="N5:N6"/>
    <mergeCell ref="K5:L5"/>
    <mergeCell ref="Q1:Q6"/>
    <mergeCell ref="R1:R6"/>
  </mergeCells>
  <conditionalFormatting sqref="I7:N34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41"/>
  <sheetViews>
    <sheetView showGridLines="0" view="pageBreakPreview" zoomScale="80" zoomScaleNormal="70" zoomScaleSheetLayoutView="80" workbookViewId="0">
      <selection activeCell="A5" sqref="A5"/>
    </sheetView>
  </sheetViews>
  <sheetFormatPr baseColWidth="10" defaultColWidth="11.42578125" defaultRowHeight="15" x14ac:dyDescent="0.25"/>
  <cols>
    <col min="1" max="1" width="51.85546875" customWidth="1"/>
    <col min="2" max="2" width="2.85546875" customWidth="1"/>
    <col min="3" max="3" width="21.28515625" customWidth="1"/>
    <col min="4" max="4" width="3.7109375" customWidth="1"/>
    <col min="5" max="5" width="18.28515625" customWidth="1"/>
    <col min="6" max="6" width="3.5703125" customWidth="1"/>
    <col min="7" max="7" width="21.5703125" customWidth="1"/>
    <col min="8" max="8" width="4" customWidth="1"/>
    <col min="9" max="9" width="29.140625" customWidth="1"/>
  </cols>
  <sheetData>
    <row r="1" spans="1:9" ht="42.75" customHeight="1" thickBot="1" x14ac:dyDescent="0.3">
      <c r="A1" s="94" t="s">
        <v>15</v>
      </c>
      <c r="B1" s="95"/>
      <c r="C1" s="95"/>
      <c r="D1" s="95"/>
      <c r="E1" s="95"/>
      <c r="F1" s="95"/>
      <c r="G1" s="95"/>
      <c r="H1" s="95"/>
      <c r="I1" s="96"/>
    </row>
    <row r="2" spans="1:9" x14ac:dyDescent="0.25">
      <c r="A2" s="8"/>
      <c r="B2" s="8"/>
      <c r="C2" s="24"/>
      <c r="D2" s="24"/>
      <c r="E2" s="24"/>
      <c r="F2" s="24"/>
      <c r="G2" s="24"/>
      <c r="H2" s="24"/>
      <c r="I2" s="98" t="s">
        <v>19</v>
      </c>
    </row>
    <row r="3" spans="1:9" x14ac:dyDescent="0.25">
      <c r="A3" s="8"/>
      <c r="B3" s="11"/>
      <c r="C3" s="25" t="s">
        <v>14</v>
      </c>
      <c r="D3" s="26"/>
      <c r="E3" s="25" t="s">
        <v>16</v>
      </c>
      <c r="F3" s="97" t="s">
        <v>17</v>
      </c>
      <c r="G3" s="97"/>
      <c r="H3" s="97"/>
      <c r="I3" s="66"/>
    </row>
    <row r="4" spans="1:9" x14ac:dyDescent="0.25">
      <c r="A4" s="8"/>
      <c r="B4" s="11"/>
      <c r="C4" s="27"/>
      <c r="D4" s="27"/>
      <c r="E4" s="27"/>
      <c r="F4" s="27"/>
      <c r="G4" s="27"/>
      <c r="H4" s="28"/>
      <c r="I4" s="99"/>
    </row>
    <row r="5" spans="1:9" x14ac:dyDescent="0.25">
      <c r="A5" s="21" t="str">
        <f>IF(Calculos!Q7&gt;0,Calculos!F7,IF(Calculos!R7,Calculos!F7,""))</f>
        <v/>
      </c>
      <c r="B5" s="12"/>
      <c r="C5" s="13">
        <f>+Calculos!Q7</f>
        <v>0</v>
      </c>
      <c r="D5" s="14"/>
      <c r="E5" s="13">
        <f>+Calculos!R7</f>
        <v>0</v>
      </c>
      <c r="F5" s="12"/>
      <c r="G5" s="15">
        <f>+C5+E5</f>
        <v>0</v>
      </c>
      <c r="H5" s="15"/>
      <c r="I5" s="41" t="str">
        <f>+Calculos!T7</f>
        <v/>
      </c>
    </row>
    <row r="6" spans="1:9" x14ac:dyDescent="0.25">
      <c r="A6" s="21" t="str">
        <f>IF(Calculos!Q8&gt;0,Calculos!F8,IF(Calculos!R8&gt;0,Calculos!F8,""))</f>
        <v/>
      </c>
      <c r="B6" s="16"/>
      <c r="C6" s="17">
        <f>+Calculos!Q8</f>
        <v>0</v>
      </c>
      <c r="D6" s="18"/>
      <c r="E6" s="17">
        <f>+Calculos!R8</f>
        <v>0</v>
      </c>
      <c r="F6" s="16"/>
      <c r="G6" s="19">
        <f t="shared" ref="G6:G37" si="0">+C6+E6</f>
        <v>0</v>
      </c>
      <c r="H6" s="19"/>
      <c r="I6" s="42" t="str">
        <f>+Calculos!T8</f>
        <v/>
      </c>
    </row>
    <row r="7" spans="1:9" x14ac:dyDescent="0.25">
      <c r="A7" s="21" t="str">
        <f>IF(Calculos!Q9&gt;0,Calculos!F9,IF(Calculos!R9&gt;0,Calculos!F9,""))</f>
        <v/>
      </c>
      <c r="B7" s="12"/>
      <c r="C7" s="13">
        <f>+Calculos!Q9</f>
        <v>0</v>
      </c>
      <c r="D7" s="14"/>
      <c r="E7" s="13">
        <f>+Calculos!R9</f>
        <v>0</v>
      </c>
      <c r="F7" s="12"/>
      <c r="G7" s="15">
        <f t="shared" si="0"/>
        <v>0</v>
      </c>
      <c r="H7" s="15"/>
      <c r="I7" s="41" t="str">
        <f>+Calculos!T9</f>
        <v/>
      </c>
    </row>
    <row r="8" spans="1:9" x14ac:dyDescent="0.25">
      <c r="A8" s="21" t="str">
        <f>IF(Calculos!Q10&gt;0,Calculos!F10,IF(Calculos!R10&gt;0,Calculos!F10,""))</f>
        <v/>
      </c>
      <c r="B8" s="16"/>
      <c r="C8" s="17">
        <f>+Calculos!Q10</f>
        <v>0</v>
      </c>
      <c r="D8" s="18"/>
      <c r="E8" s="17">
        <f>+Calculos!R10</f>
        <v>0</v>
      </c>
      <c r="F8" s="16"/>
      <c r="G8" s="19">
        <f t="shared" si="0"/>
        <v>0</v>
      </c>
      <c r="H8" s="19"/>
      <c r="I8" s="42" t="str">
        <f>+Calculos!T10</f>
        <v/>
      </c>
    </row>
    <row r="9" spans="1:9" x14ac:dyDescent="0.25">
      <c r="A9" s="21" t="str">
        <f>IF(Calculos!Q11&gt;0,Calculos!F11,IF(Calculos!R11&gt;0,Calculos!F11,""))</f>
        <v/>
      </c>
      <c r="B9" s="12"/>
      <c r="C9" s="13">
        <f>+Calculos!Q11</f>
        <v>0</v>
      </c>
      <c r="D9" s="14"/>
      <c r="E9" s="13">
        <f>+Calculos!R11</f>
        <v>0</v>
      </c>
      <c r="F9" s="12"/>
      <c r="G9" s="15">
        <f t="shared" si="0"/>
        <v>0</v>
      </c>
      <c r="H9" s="15"/>
      <c r="I9" s="41" t="str">
        <f>+Calculos!T11</f>
        <v/>
      </c>
    </row>
    <row r="10" spans="1:9" x14ac:dyDescent="0.25">
      <c r="A10" s="21" t="str">
        <f>IF(Calculos!Q12&gt;0,Calculos!F12,IF(Calculos!R12&gt;0,Calculos!F12,""))</f>
        <v/>
      </c>
      <c r="B10" s="16"/>
      <c r="C10" s="17">
        <f>+Calculos!Q12</f>
        <v>0</v>
      </c>
      <c r="D10" s="18"/>
      <c r="E10" s="17">
        <f>+Calculos!R12</f>
        <v>0</v>
      </c>
      <c r="F10" s="16"/>
      <c r="G10" s="19">
        <f t="shared" si="0"/>
        <v>0</v>
      </c>
      <c r="H10" s="19"/>
      <c r="I10" s="42" t="str">
        <f>+Calculos!T12</f>
        <v/>
      </c>
    </row>
    <row r="11" spans="1:9" x14ac:dyDescent="0.25">
      <c r="A11" s="21" t="str">
        <f>IF(Calculos!Q13&gt;0,Calculos!F13,IF(Calculos!R13&gt;0,Calculos!F13,""))</f>
        <v/>
      </c>
      <c r="B11" s="12"/>
      <c r="C11" s="13">
        <f>+Calculos!Q13</f>
        <v>0</v>
      </c>
      <c r="D11" s="14"/>
      <c r="E11" s="13">
        <f>+Calculos!R13</f>
        <v>0</v>
      </c>
      <c r="F11" s="12"/>
      <c r="G11" s="15">
        <f t="shared" si="0"/>
        <v>0</v>
      </c>
      <c r="H11" s="15"/>
      <c r="I11" s="41" t="str">
        <f>+Calculos!T13</f>
        <v/>
      </c>
    </row>
    <row r="12" spans="1:9" x14ac:dyDescent="0.25">
      <c r="A12" s="21" t="str">
        <f>IF(Calculos!Q14&gt;0,Calculos!F14,IF(Calculos!R14&gt;0,Calculos!F14,""))</f>
        <v/>
      </c>
      <c r="B12" s="16"/>
      <c r="C12" s="17">
        <f>+Calculos!Q14</f>
        <v>0</v>
      </c>
      <c r="D12" s="18"/>
      <c r="E12" s="17">
        <f>+Calculos!R14</f>
        <v>0</v>
      </c>
      <c r="F12" s="16"/>
      <c r="G12" s="19">
        <f t="shared" si="0"/>
        <v>0</v>
      </c>
      <c r="H12" s="19"/>
      <c r="I12" s="42" t="str">
        <f>+Calculos!T14</f>
        <v/>
      </c>
    </row>
    <row r="13" spans="1:9" x14ac:dyDescent="0.25">
      <c r="A13" s="21" t="str">
        <f>IF(Calculos!Q15&gt;0,Calculos!F15,IF(Calculos!R15&gt;0,Calculos!F15,""))</f>
        <v/>
      </c>
      <c r="B13" s="12"/>
      <c r="C13" s="13">
        <f>+Calculos!Q15</f>
        <v>0</v>
      </c>
      <c r="D13" s="14"/>
      <c r="E13" s="13">
        <f>+Calculos!R15</f>
        <v>0</v>
      </c>
      <c r="F13" s="12"/>
      <c r="G13" s="15">
        <f t="shared" si="0"/>
        <v>0</v>
      </c>
      <c r="H13" s="15"/>
      <c r="I13" s="41" t="str">
        <f>+Calculos!T15</f>
        <v/>
      </c>
    </row>
    <row r="14" spans="1:9" x14ac:dyDescent="0.25">
      <c r="A14" s="21" t="str">
        <f>IF(Calculos!Q16&gt;0,Calculos!F16,IF(Calculos!R16&gt;0,Calculos!F16,""))</f>
        <v/>
      </c>
      <c r="B14" s="16"/>
      <c r="C14" s="17">
        <f>+Calculos!Q16</f>
        <v>0</v>
      </c>
      <c r="D14" s="18"/>
      <c r="E14" s="17">
        <f>+Calculos!R16</f>
        <v>0</v>
      </c>
      <c r="F14" s="16"/>
      <c r="G14" s="19">
        <f t="shared" si="0"/>
        <v>0</v>
      </c>
      <c r="H14" s="19"/>
      <c r="I14" s="42" t="str">
        <f>+Calculos!T16</f>
        <v/>
      </c>
    </row>
    <row r="15" spans="1:9" x14ac:dyDescent="0.25">
      <c r="A15" s="21" t="str">
        <f>IF(Calculos!Q17&gt;0,Calculos!F17,IF(Calculos!R17&gt;0,Calculos!F17,""))</f>
        <v/>
      </c>
      <c r="B15" s="12"/>
      <c r="C15" s="13">
        <f>+Calculos!Q17</f>
        <v>0</v>
      </c>
      <c r="D15" s="14"/>
      <c r="E15" s="13">
        <f>+Calculos!R17</f>
        <v>0</v>
      </c>
      <c r="F15" s="12"/>
      <c r="G15" s="15">
        <f t="shared" si="0"/>
        <v>0</v>
      </c>
      <c r="H15" s="15"/>
      <c r="I15" s="41" t="str">
        <f>+Calculos!T17</f>
        <v/>
      </c>
    </row>
    <row r="16" spans="1:9" x14ac:dyDescent="0.25">
      <c r="A16" s="21" t="str">
        <f>IF(Calculos!Q18&gt;0,Calculos!F18,IF(Calculos!R18&gt;0,Calculos!F18,""))</f>
        <v/>
      </c>
      <c r="B16" s="16"/>
      <c r="C16" s="17">
        <f>+Calculos!Q18</f>
        <v>0</v>
      </c>
      <c r="D16" s="18"/>
      <c r="E16" s="17">
        <f>+Calculos!R18</f>
        <v>0</v>
      </c>
      <c r="F16" s="16"/>
      <c r="G16" s="19">
        <f t="shared" si="0"/>
        <v>0</v>
      </c>
      <c r="H16" s="19"/>
      <c r="I16" s="42" t="str">
        <f>+Calculos!T18</f>
        <v/>
      </c>
    </row>
    <row r="17" spans="1:9" x14ac:dyDescent="0.25">
      <c r="A17" s="21" t="str">
        <f>IF(Calculos!Q19&gt;0,Calculos!F19,IF(Calculos!R19&gt;0,Calculos!F19,""))</f>
        <v/>
      </c>
      <c r="B17" s="12"/>
      <c r="C17" s="13">
        <f>+Calculos!Q19</f>
        <v>0</v>
      </c>
      <c r="D17" s="14"/>
      <c r="E17" s="13">
        <f>+Calculos!R19</f>
        <v>0</v>
      </c>
      <c r="F17" s="12"/>
      <c r="G17" s="15">
        <f t="shared" si="0"/>
        <v>0</v>
      </c>
      <c r="H17" s="15"/>
      <c r="I17" s="41" t="str">
        <f>+Calculos!T19</f>
        <v/>
      </c>
    </row>
    <row r="18" spans="1:9" x14ac:dyDescent="0.25">
      <c r="A18" s="21" t="str">
        <f>IF(Calculos!Q20&gt;0,Calculos!F20,IF(Calculos!R20&gt;0,Calculos!F20,""))</f>
        <v/>
      </c>
      <c r="B18" s="16"/>
      <c r="C18" s="17">
        <f>+Calculos!Q20</f>
        <v>0</v>
      </c>
      <c r="D18" s="18"/>
      <c r="E18" s="17">
        <f>+Calculos!R20</f>
        <v>0</v>
      </c>
      <c r="F18" s="16"/>
      <c r="G18" s="19">
        <f t="shared" si="0"/>
        <v>0</v>
      </c>
      <c r="H18" s="19"/>
      <c r="I18" s="42" t="str">
        <f>+Calculos!T20</f>
        <v/>
      </c>
    </row>
    <row r="19" spans="1:9" x14ac:dyDescent="0.25">
      <c r="A19" s="21" t="str">
        <f>IF(Calculos!Q21&gt;0,Calculos!F21,IF(Calculos!R21&gt;0,Calculos!F21,""))</f>
        <v/>
      </c>
      <c r="B19" s="12"/>
      <c r="C19" s="13">
        <f>+Calculos!Q21</f>
        <v>0</v>
      </c>
      <c r="D19" s="14"/>
      <c r="E19" s="13">
        <f>+Calculos!R21</f>
        <v>0</v>
      </c>
      <c r="F19" s="12"/>
      <c r="G19" s="15">
        <f t="shared" si="0"/>
        <v>0</v>
      </c>
      <c r="H19" s="15"/>
      <c r="I19" s="41" t="str">
        <f>+Calculos!T21</f>
        <v/>
      </c>
    </row>
    <row r="20" spans="1:9" x14ac:dyDescent="0.25">
      <c r="A20" s="21" t="str">
        <f>IF(Calculos!Q22&gt;0,Calculos!F22,IF(Calculos!R22&gt;0,Calculos!F22,""))</f>
        <v/>
      </c>
      <c r="B20" s="16"/>
      <c r="C20" s="17">
        <f>+Calculos!Q22</f>
        <v>0</v>
      </c>
      <c r="D20" s="18"/>
      <c r="E20" s="17">
        <f>+Calculos!R22</f>
        <v>0</v>
      </c>
      <c r="F20" s="16"/>
      <c r="G20" s="19">
        <f t="shared" si="0"/>
        <v>0</v>
      </c>
      <c r="H20" s="19"/>
      <c r="I20" s="42" t="str">
        <f>+Calculos!T22</f>
        <v/>
      </c>
    </row>
    <row r="21" spans="1:9" x14ac:dyDescent="0.25">
      <c r="A21" s="21" t="str">
        <f>IF(Calculos!Q23&gt;0,Calculos!F23,IF(Calculos!R23&gt;0,Calculos!F23,""))</f>
        <v/>
      </c>
      <c r="B21" s="12"/>
      <c r="C21" s="13">
        <f>+Calculos!Q23</f>
        <v>0</v>
      </c>
      <c r="D21" s="14"/>
      <c r="E21" s="13">
        <f>+Calculos!R23</f>
        <v>0</v>
      </c>
      <c r="F21" s="12"/>
      <c r="G21" s="15">
        <f t="shared" si="0"/>
        <v>0</v>
      </c>
      <c r="H21" s="15"/>
      <c r="I21" s="41" t="str">
        <f>+Calculos!T23</f>
        <v/>
      </c>
    </row>
    <row r="22" spans="1:9" x14ac:dyDescent="0.25">
      <c r="A22" s="21" t="str">
        <f>IF(Calculos!Q24&gt;0,Calculos!F24,IF(Calculos!R24&gt;0,Calculos!F24,""))</f>
        <v/>
      </c>
      <c r="B22" s="16"/>
      <c r="C22" s="17">
        <f>+Calculos!Q24</f>
        <v>0</v>
      </c>
      <c r="D22" s="18"/>
      <c r="E22" s="17">
        <f>+Calculos!R24</f>
        <v>0</v>
      </c>
      <c r="F22" s="16"/>
      <c r="G22" s="19">
        <f t="shared" si="0"/>
        <v>0</v>
      </c>
      <c r="H22" s="19"/>
      <c r="I22" s="42" t="str">
        <f>+Calculos!T24</f>
        <v/>
      </c>
    </row>
    <row r="23" spans="1:9" x14ac:dyDescent="0.25">
      <c r="A23" s="21" t="str">
        <f>IF(Calculos!Q25&gt;0,Calculos!F25,IF(Calculos!R25&gt;0,Calculos!F25,""))</f>
        <v/>
      </c>
      <c r="B23" s="12"/>
      <c r="C23" s="13">
        <f>+Calculos!Q25</f>
        <v>0</v>
      </c>
      <c r="D23" s="14"/>
      <c r="E23" s="13">
        <f>+Calculos!R25</f>
        <v>0</v>
      </c>
      <c r="F23" s="12"/>
      <c r="G23" s="15">
        <f t="shared" si="0"/>
        <v>0</v>
      </c>
      <c r="H23" s="15"/>
      <c r="I23" s="41" t="str">
        <f>+Calculos!T25</f>
        <v/>
      </c>
    </row>
    <row r="24" spans="1:9" x14ac:dyDescent="0.25">
      <c r="A24" s="21" t="str">
        <f>IF(Calculos!Q26&gt;0,Calculos!F26,IF(Calculos!R26&gt;0,Calculos!F26,""))</f>
        <v/>
      </c>
      <c r="B24" s="16"/>
      <c r="C24" s="17">
        <f>+Calculos!Q26</f>
        <v>0</v>
      </c>
      <c r="D24" s="18"/>
      <c r="E24" s="17">
        <f>+Calculos!R26</f>
        <v>0</v>
      </c>
      <c r="F24" s="16"/>
      <c r="G24" s="19">
        <f t="shared" si="0"/>
        <v>0</v>
      </c>
      <c r="H24" s="19"/>
      <c r="I24" s="42" t="str">
        <f>+Calculos!T26</f>
        <v/>
      </c>
    </row>
    <row r="25" spans="1:9" x14ac:dyDescent="0.25">
      <c r="A25" s="21" t="str">
        <f>IF(Calculos!Q27&gt;0,Calculos!F27,IF(Calculos!R27&gt;0,Calculos!F27,""))</f>
        <v/>
      </c>
      <c r="B25" s="12"/>
      <c r="C25" s="13">
        <f>+Calculos!Q27</f>
        <v>0</v>
      </c>
      <c r="D25" s="14"/>
      <c r="E25" s="13">
        <f>+Calculos!R27</f>
        <v>0</v>
      </c>
      <c r="F25" s="12"/>
      <c r="G25" s="15">
        <f t="shared" si="0"/>
        <v>0</v>
      </c>
      <c r="H25" s="15"/>
      <c r="I25" s="41" t="str">
        <f>+Calculos!T27</f>
        <v/>
      </c>
    </row>
    <row r="26" spans="1:9" x14ac:dyDescent="0.25">
      <c r="A26" s="21" t="str">
        <f>IF(Calculos!Q28&gt;0,Calculos!F28,IF(Calculos!R28&gt;0,Calculos!F28,""))</f>
        <v/>
      </c>
      <c r="B26" s="16"/>
      <c r="C26" s="17">
        <f>+Calculos!Q28</f>
        <v>0</v>
      </c>
      <c r="D26" s="18"/>
      <c r="E26" s="17">
        <f>+Calculos!R28</f>
        <v>0</v>
      </c>
      <c r="F26" s="16"/>
      <c r="G26" s="19">
        <f t="shared" si="0"/>
        <v>0</v>
      </c>
      <c r="H26" s="19"/>
      <c r="I26" s="42" t="str">
        <f>+Calculos!T28</f>
        <v/>
      </c>
    </row>
    <row r="27" spans="1:9" x14ac:dyDescent="0.25">
      <c r="A27" s="21" t="str">
        <f>IF(Calculos!Q29&gt;0,Calculos!F29,IF(Calculos!R29&gt;0,Calculos!F29,""))</f>
        <v/>
      </c>
      <c r="B27" s="12"/>
      <c r="C27" s="13">
        <f>+Calculos!Q29</f>
        <v>0</v>
      </c>
      <c r="D27" s="14"/>
      <c r="E27" s="13">
        <f>+Calculos!R29</f>
        <v>0</v>
      </c>
      <c r="F27" s="12"/>
      <c r="G27" s="15">
        <f t="shared" si="0"/>
        <v>0</v>
      </c>
      <c r="H27" s="15"/>
      <c r="I27" s="41" t="str">
        <f>+Calculos!T29</f>
        <v/>
      </c>
    </row>
    <row r="28" spans="1:9" x14ac:dyDescent="0.25">
      <c r="A28" s="21" t="str">
        <f>IF(Calculos!Q30&gt;0,Calculos!F30,IF(Calculos!R30&gt;0,Calculos!F30,""))</f>
        <v/>
      </c>
      <c r="B28" s="16"/>
      <c r="C28" s="17">
        <f>+Calculos!Q30</f>
        <v>0</v>
      </c>
      <c r="D28" s="18"/>
      <c r="E28" s="17">
        <f>+Calculos!R30</f>
        <v>0</v>
      </c>
      <c r="F28" s="16"/>
      <c r="G28" s="19">
        <f t="shared" si="0"/>
        <v>0</v>
      </c>
      <c r="H28" s="19"/>
      <c r="I28" s="42" t="str">
        <f>+Calculos!T30</f>
        <v/>
      </c>
    </row>
    <row r="29" spans="1:9" x14ac:dyDescent="0.25">
      <c r="A29" s="21" t="str">
        <f>IF(Calculos!Q31&gt;0,Calculos!F31,IF(Calculos!R31&gt;0,Calculos!F31,""))</f>
        <v/>
      </c>
      <c r="B29" s="12"/>
      <c r="C29" s="13">
        <f>+Calculos!Q31</f>
        <v>0</v>
      </c>
      <c r="D29" s="14"/>
      <c r="E29" s="13">
        <f>+Calculos!R31</f>
        <v>0</v>
      </c>
      <c r="F29" s="12"/>
      <c r="G29" s="15">
        <f t="shared" si="0"/>
        <v>0</v>
      </c>
      <c r="H29" s="15"/>
      <c r="I29" s="41" t="str">
        <f>+Calculos!T31</f>
        <v/>
      </c>
    </row>
    <row r="30" spans="1:9" x14ac:dyDescent="0.25">
      <c r="A30" s="21" t="str">
        <f>IF(Calculos!Q32&gt;0,Calculos!F32,IF(Calculos!R32&gt;0,Calculos!F32,""))</f>
        <v/>
      </c>
      <c r="B30" s="16"/>
      <c r="C30" s="17">
        <f>+Calculos!Q32</f>
        <v>0</v>
      </c>
      <c r="D30" s="18"/>
      <c r="E30" s="17">
        <f>+Calculos!R32</f>
        <v>0</v>
      </c>
      <c r="F30" s="16"/>
      <c r="G30" s="19">
        <f>+C30+E30</f>
        <v>0</v>
      </c>
      <c r="H30" s="19"/>
      <c r="I30" s="42" t="str">
        <f>+Calculos!T32</f>
        <v/>
      </c>
    </row>
    <row r="31" spans="1:9" x14ac:dyDescent="0.25">
      <c r="A31" s="21" t="str">
        <f>IF(Calculos!Q33&gt;0,Calculos!F33,IF(Calculos!R33&gt;0,Calculos!F33,""))</f>
        <v/>
      </c>
      <c r="B31" s="12"/>
      <c r="C31" s="13">
        <f>+Calculos!Q33</f>
        <v>0</v>
      </c>
      <c r="D31" s="14"/>
      <c r="E31" s="13">
        <f>+Calculos!R33</f>
        <v>0</v>
      </c>
      <c r="F31" s="12"/>
      <c r="G31" s="15">
        <f t="shared" si="0"/>
        <v>0</v>
      </c>
      <c r="H31" s="15"/>
      <c r="I31" s="41" t="str">
        <f>+Calculos!T33</f>
        <v/>
      </c>
    </row>
    <row r="32" spans="1:9" x14ac:dyDescent="0.25">
      <c r="A32" s="21" t="str">
        <f>IF(Calculos!Q34&gt;0,Calculos!F34,IF(Calculos!R34&gt;0,Calculos!F34,""))</f>
        <v/>
      </c>
      <c r="B32" s="16"/>
      <c r="C32" s="17">
        <f>+Calculos!Q34</f>
        <v>0</v>
      </c>
      <c r="D32" s="18"/>
      <c r="E32" s="17">
        <f>+Calculos!R34</f>
        <v>0</v>
      </c>
      <c r="F32" s="16"/>
      <c r="G32" s="19">
        <f t="shared" si="0"/>
        <v>0</v>
      </c>
      <c r="H32" s="19"/>
      <c r="I32" s="42" t="str">
        <f>+Calculos!T34</f>
        <v/>
      </c>
    </row>
    <row r="33" spans="1:9" hidden="1" x14ac:dyDescent="0.25">
      <c r="A33" s="21" t="str">
        <f>IF(Calculos!Q35&gt;0,Calculos!F35,IF(Calculos!R35&gt;0,Calculos!F35,""))</f>
        <v/>
      </c>
      <c r="B33" s="12"/>
      <c r="C33" s="13">
        <f>+Calculos!Q35</f>
        <v>0</v>
      </c>
      <c r="D33" s="14"/>
      <c r="E33" s="13">
        <f>+Calculos!R35</f>
        <v>0</v>
      </c>
      <c r="F33" s="12"/>
      <c r="G33" s="15">
        <f t="shared" si="0"/>
        <v>0</v>
      </c>
      <c r="H33" s="15"/>
      <c r="I33" s="41">
        <f>+Calculos!T35</f>
        <v>0</v>
      </c>
    </row>
    <row r="34" spans="1:9" hidden="1" x14ac:dyDescent="0.25">
      <c r="A34" s="21" t="str">
        <f>IF(Calculos!Q36&gt;0,Calculos!F36,IF(Calculos!R36&gt;0,Calculos!F36,""))</f>
        <v/>
      </c>
      <c r="B34" s="16"/>
      <c r="C34" s="17">
        <f>+Calculos!Q36</f>
        <v>0</v>
      </c>
      <c r="D34" s="18"/>
      <c r="E34" s="17">
        <f>+Calculos!R36</f>
        <v>0</v>
      </c>
      <c r="F34" s="16"/>
      <c r="G34" s="19">
        <f>+C34+E34</f>
        <v>0</v>
      </c>
      <c r="H34" s="19"/>
      <c r="I34" s="42">
        <f>+Calculos!T36</f>
        <v>0</v>
      </c>
    </row>
    <row r="35" spans="1:9" hidden="1" x14ac:dyDescent="0.25">
      <c r="A35" s="21" t="str">
        <f>IF(Calculos!Q37&gt;0,Calculos!F37,IF(Calculos!R37&gt;0,Calculos!F37,""))</f>
        <v/>
      </c>
      <c r="B35" s="12"/>
      <c r="C35" s="13">
        <f>+Calculos!Q37</f>
        <v>0</v>
      </c>
      <c r="D35" s="14"/>
      <c r="E35" s="13">
        <f>+Calculos!R37</f>
        <v>0</v>
      </c>
      <c r="F35" s="12"/>
      <c r="G35" s="15">
        <f>+C35+E35</f>
        <v>0</v>
      </c>
      <c r="H35" s="15"/>
      <c r="I35" s="41">
        <f>+Calculos!T37</f>
        <v>0</v>
      </c>
    </row>
    <row r="36" spans="1:9" hidden="1" x14ac:dyDescent="0.25">
      <c r="A36" s="21" t="str">
        <f>IF(Calculos!Q38&gt;0,Calculos!F38,IF(Calculos!R38&gt;0,Calculos!F38,""))</f>
        <v/>
      </c>
      <c r="B36" s="16"/>
      <c r="C36" s="17">
        <f>+Calculos!Q37</f>
        <v>0</v>
      </c>
      <c r="D36" s="18"/>
      <c r="E36" s="17">
        <f>+Calculos!R37</f>
        <v>0</v>
      </c>
      <c r="F36" s="16"/>
      <c r="G36" s="19">
        <f t="shared" si="0"/>
        <v>0</v>
      </c>
      <c r="H36" s="19">
        <f>IF(D36=0,0,IRR(Calculos!O7:O27,)*4)</f>
        <v>0</v>
      </c>
      <c r="I36" s="42">
        <f>+Calculos!T38</f>
        <v>0</v>
      </c>
    </row>
    <row r="37" spans="1:9" hidden="1" x14ac:dyDescent="0.25">
      <c r="A37" s="21" t="str">
        <f>IF(Calculos!Q39&gt;0,Calculos!F39,IF(Calculos!R39&gt;0,Calculos!F39,""))</f>
        <v/>
      </c>
      <c r="B37" s="12"/>
      <c r="C37" s="13">
        <f>+Calculos!Q38</f>
        <v>0</v>
      </c>
      <c r="D37" s="14"/>
      <c r="E37" s="13">
        <f>+Calculos!R38</f>
        <v>0</v>
      </c>
      <c r="F37" s="12"/>
      <c r="G37" s="15">
        <f t="shared" si="0"/>
        <v>0</v>
      </c>
      <c r="H37" s="15"/>
      <c r="I37" s="41">
        <f>+Calculos!T39</f>
        <v>0</v>
      </c>
    </row>
    <row r="38" spans="1:9" hidden="1" x14ac:dyDescent="0.25">
      <c r="A38" s="21" t="str">
        <f>IF(Calculos!Q40&gt;0,Calculos!F40,IF(Calculos!R40&gt;0,Calculos!F40,""))</f>
        <v/>
      </c>
      <c r="B38" s="16"/>
      <c r="C38" s="17">
        <f>+Calculos!Q39</f>
        <v>0</v>
      </c>
      <c r="D38" s="18"/>
      <c r="E38" s="17">
        <f>+Calculos!R39</f>
        <v>0</v>
      </c>
      <c r="F38" s="16"/>
      <c r="G38" s="19">
        <f>+C38+E38</f>
        <v>0</v>
      </c>
      <c r="H38" s="19"/>
      <c r="I38" s="42">
        <f>+Calculos!T40</f>
        <v>0</v>
      </c>
    </row>
    <row r="39" spans="1:9" hidden="1" x14ac:dyDescent="0.25">
      <c r="A39" s="21" t="str">
        <f>IF(Calculos!Q41&gt;0,Calculos!F41,IF(Calculos!R41&gt;0,Calculos!F41,""))</f>
        <v/>
      </c>
      <c r="B39" s="12"/>
      <c r="C39" s="13">
        <f>+Calculos!Q40</f>
        <v>0</v>
      </c>
      <c r="D39" s="14"/>
      <c r="E39" s="13">
        <f>+Calculos!R40</f>
        <v>0</v>
      </c>
      <c r="F39" s="12"/>
      <c r="G39" s="15">
        <f>+C39+E39</f>
        <v>0</v>
      </c>
      <c r="H39" s="15"/>
      <c r="I39" s="41">
        <f>+Calculos!T41</f>
        <v>0</v>
      </c>
    </row>
    <row r="40" spans="1:9" hidden="1" x14ac:dyDescent="0.25">
      <c r="A40" s="21" t="str">
        <f>IF(Calculos!Q42&gt;0,Calculos!F42,IF(Calculos!R42&gt;0,Calculos!F42,""))</f>
        <v/>
      </c>
      <c r="B40" s="16"/>
      <c r="C40" s="17">
        <f>+Calculos!Q41</f>
        <v>0</v>
      </c>
      <c r="D40" s="18"/>
      <c r="E40" s="17">
        <f>+Calculos!R41</f>
        <v>0</v>
      </c>
      <c r="F40" s="16"/>
      <c r="G40" s="19">
        <f>+C40+E40</f>
        <v>0</v>
      </c>
      <c r="H40" s="19"/>
      <c r="I40" s="42">
        <f>+Calculos!T42</f>
        <v>0</v>
      </c>
    </row>
    <row r="41" spans="1:9" ht="15.75" thickBot="1" x14ac:dyDescent="0.3">
      <c r="A41" s="22" t="s">
        <v>20</v>
      </c>
      <c r="B41" s="22"/>
      <c r="C41" s="23">
        <f>SUM(C5:C40)</f>
        <v>0</v>
      </c>
      <c r="D41" s="22"/>
      <c r="E41" s="23">
        <f>SUM(E5:E40)</f>
        <v>0</v>
      </c>
      <c r="F41" s="22"/>
      <c r="G41" s="23">
        <f>SUM(G5:G40)</f>
        <v>0</v>
      </c>
      <c r="H41" s="22"/>
      <c r="I41" s="43">
        <f>+Portafolio!H9</f>
        <v>0</v>
      </c>
    </row>
  </sheetData>
  <sheetProtection algorithmName="SHA-512" hashValue="xpcOyvpTg0P2KeGNvh9Fqc0Kdf9CQOmiZ4QEPaFpuNwUkHQJjX1jmS/MnNgTa5QAvPqPUO56gAfnwgOyiMkPyw==" saltValue="7a3LjCTAyV+hQPkYOwHTxg==" spinCount="100000" sheet="1" selectLockedCells="1" selectUnlockedCells="1"/>
  <mergeCells count="3">
    <mergeCell ref="A1:I1"/>
    <mergeCell ref="F3:H3"/>
    <mergeCell ref="I2:I4"/>
  </mergeCells>
  <pageMargins left="0" right="0" top="0" bottom="0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Portafolio</vt:lpstr>
      <vt:lpstr>Calculos</vt:lpstr>
      <vt:lpstr>Flujo Fondos</vt:lpstr>
      <vt:lpstr>Portafolio!Área_de_impresión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Rial</dc:creator>
  <cp:lastModifiedBy>Sebastián Carvalho</cp:lastModifiedBy>
  <cp:lastPrinted>2020-09-24T14:43:14Z</cp:lastPrinted>
  <dcterms:created xsi:type="dcterms:W3CDTF">2016-03-03T17:56:13Z</dcterms:created>
  <dcterms:modified xsi:type="dcterms:W3CDTF">2024-12-17T15:45:36Z</dcterms:modified>
</cp:coreProperties>
</file>